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uzan\Downloads\"/>
    </mc:Choice>
  </mc:AlternateContent>
  <xr:revisionPtr revIDLastSave="0" documentId="8_{EE7BABA0-598D-4354-9878-7DEEFEB601C7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startovka" sheetId="1" r:id="rId1"/>
    <sheet name="nakup" sheetId="3" state="hidden" r:id="rId2"/>
    <sheet name="vyhodnoceni casu" sheetId="2" r:id="rId3"/>
    <sheet name="Nejrychlejsi zavodnici" sheetId="8" r:id="rId4"/>
    <sheet name="Nejrychlejsi tym" sheetId="10" r:id="rId5"/>
  </sheets>
  <definedNames>
    <definedName name="_xlnm._FilterDatabase" localSheetId="4" hidden="1">'Nejrychlejsi tym'!$A$1:$C$31</definedName>
    <definedName name="_xlnm._FilterDatabase" localSheetId="3" hidden="1">'Nejrychlejsi zavodnici'!$A$1:$F$91</definedName>
    <definedName name="_xlnm._FilterDatabase" localSheetId="0" hidden="1">startovka!$A$1:$J$30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2" l="1"/>
  <c r="E3" i="8"/>
  <c r="E4" i="8"/>
  <c r="E5" i="8"/>
  <c r="E6" i="8"/>
  <c r="E16" i="8"/>
  <c r="E7" i="8"/>
  <c r="E8" i="8"/>
  <c r="E9" i="8"/>
  <c r="E10" i="8"/>
  <c r="E11" i="8"/>
  <c r="E12" i="8"/>
  <c r="E13" i="8"/>
  <c r="E14" i="8"/>
  <c r="E15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6" i="8"/>
  <c r="E43" i="8"/>
  <c r="E44" i="8"/>
  <c r="E45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2" i="8"/>
  <c r="I199" i="2"/>
  <c r="F199" i="2"/>
  <c r="I198" i="2"/>
  <c r="F198" i="2"/>
  <c r="I197" i="2"/>
  <c r="I194" i="2"/>
  <c r="F194" i="2"/>
  <c r="I193" i="2"/>
  <c r="F193" i="2"/>
  <c r="I192" i="2"/>
  <c r="I189" i="2"/>
  <c r="F189" i="2"/>
  <c r="I188" i="2"/>
  <c r="F188" i="2"/>
  <c r="I187" i="2"/>
  <c r="I184" i="2"/>
  <c r="F184" i="2"/>
  <c r="I183" i="2"/>
  <c r="F183" i="2"/>
  <c r="I182" i="2"/>
  <c r="I179" i="2"/>
  <c r="F179" i="2"/>
  <c r="I178" i="2"/>
  <c r="F178" i="2"/>
  <c r="I177" i="2"/>
  <c r="F174" i="2"/>
  <c r="I174" i="2" s="1"/>
  <c r="F173" i="2"/>
  <c r="I173" i="2" s="1"/>
  <c r="I172" i="2"/>
  <c r="F169" i="2"/>
  <c r="I169" i="2" s="1"/>
  <c r="F168" i="2"/>
  <c r="I168" i="2" s="1"/>
  <c r="I167" i="2"/>
  <c r="F164" i="2"/>
  <c r="I164" i="2" s="1"/>
  <c r="F163" i="2"/>
  <c r="I163" i="2" s="1"/>
  <c r="I162" i="2"/>
  <c r="F159" i="2"/>
  <c r="I159" i="2" s="1"/>
  <c r="F158" i="2"/>
  <c r="I158" i="2" s="1"/>
  <c r="I157" i="2"/>
  <c r="F154" i="2"/>
  <c r="I154" i="2" s="1"/>
  <c r="F153" i="2"/>
  <c r="I153" i="2" s="1"/>
  <c r="I152" i="2"/>
  <c r="F149" i="2"/>
  <c r="I149" i="2" s="1"/>
  <c r="F148" i="2"/>
  <c r="I148" i="2" s="1"/>
  <c r="I147" i="2"/>
  <c r="I144" i="2"/>
  <c r="F144" i="2"/>
  <c r="F143" i="2"/>
  <c r="I143" i="2" s="1"/>
  <c r="I142" i="2"/>
  <c r="F139" i="2"/>
  <c r="I139" i="2" s="1"/>
  <c r="F138" i="2"/>
  <c r="I138" i="2" s="1"/>
  <c r="I137" i="2"/>
  <c r="F134" i="2"/>
  <c r="I134" i="2" s="1"/>
  <c r="F133" i="2"/>
  <c r="I133" i="2" s="1"/>
  <c r="I132" i="2"/>
  <c r="F129" i="2"/>
  <c r="I129" i="2" s="1"/>
  <c r="F128" i="2"/>
  <c r="I128" i="2" s="1"/>
  <c r="I127" i="2"/>
  <c r="F124" i="2"/>
  <c r="I124" i="2" s="1"/>
  <c r="I123" i="2"/>
  <c r="F123" i="2"/>
  <c r="I122" i="2"/>
  <c r="F119" i="2"/>
  <c r="I119" i="2" s="1"/>
  <c r="F118" i="2"/>
  <c r="I118" i="2" s="1"/>
  <c r="I117" i="2"/>
  <c r="F114" i="2"/>
  <c r="I114" i="2" s="1"/>
  <c r="F113" i="2"/>
  <c r="I113" i="2" s="1"/>
  <c r="I112" i="2"/>
  <c r="F109" i="2"/>
  <c r="I109" i="2" s="1"/>
  <c r="F108" i="2"/>
  <c r="I108" i="2" s="1"/>
  <c r="I107" i="2"/>
  <c r="F104" i="2"/>
  <c r="I104" i="2" s="1"/>
  <c r="F103" i="2"/>
  <c r="I103" i="2" s="1"/>
  <c r="I102" i="2"/>
  <c r="F99" i="2"/>
  <c r="I99" i="2" s="1"/>
  <c r="F98" i="2"/>
  <c r="I98" i="2" s="1"/>
  <c r="I97" i="2"/>
  <c r="F94" i="2"/>
  <c r="I94" i="2" s="1"/>
  <c r="F93" i="2"/>
  <c r="I93" i="2" s="1"/>
  <c r="I92" i="2"/>
  <c r="I89" i="2"/>
  <c r="F89" i="2"/>
  <c r="F88" i="2"/>
  <c r="I88" i="2" s="1"/>
  <c r="I87" i="2"/>
  <c r="F84" i="2"/>
  <c r="I84" i="2" s="1"/>
  <c r="F83" i="2"/>
  <c r="I83" i="2" s="1"/>
  <c r="I82" i="2"/>
  <c r="F79" i="2"/>
  <c r="I79" i="2" s="1"/>
  <c r="F78" i="2"/>
  <c r="I78" i="2" s="1"/>
  <c r="I77" i="2"/>
  <c r="F74" i="2"/>
  <c r="I74" i="2" s="1"/>
  <c r="F73" i="2"/>
  <c r="I73" i="2" s="1"/>
  <c r="I72" i="2"/>
  <c r="F69" i="2"/>
  <c r="I69" i="2" s="1"/>
  <c r="I68" i="2"/>
  <c r="F68" i="2"/>
  <c r="I67" i="2"/>
  <c r="F64" i="2"/>
  <c r="I64" i="2" s="1"/>
  <c r="F63" i="2"/>
  <c r="I63" i="2" s="1"/>
  <c r="I62" i="2"/>
  <c r="F59" i="2"/>
  <c r="I59" i="2" s="1"/>
  <c r="F58" i="2"/>
  <c r="I58" i="2" s="1"/>
  <c r="I57" i="2"/>
  <c r="F54" i="2"/>
  <c r="I54" i="2" s="1"/>
  <c r="F53" i="2"/>
  <c r="I53" i="2" s="1"/>
  <c r="I52" i="2"/>
  <c r="F49" i="2"/>
  <c r="I49" i="2" s="1"/>
  <c r="F48" i="2"/>
  <c r="I48" i="2" s="1"/>
  <c r="I47" i="2"/>
  <c r="F44" i="2"/>
  <c r="I44" i="2" s="1"/>
  <c r="F43" i="2"/>
  <c r="I43" i="2" s="1"/>
  <c r="I42" i="2"/>
  <c r="F39" i="2"/>
  <c r="I39" i="2" s="1"/>
  <c r="F38" i="2"/>
  <c r="I38" i="2" s="1"/>
  <c r="I37" i="2"/>
  <c r="I34" i="2"/>
  <c r="F34" i="2"/>
  <c r="F33" i="2"/>
  <c r="I33" i="2" s="1"/>
  <c r="I32" i="2"/>
  <c r="F29" i="2"/>
  <c r="I29" i="2" s="1"/>
  <c r="F28" i="2"/>
  <c r="I28" i="2" s="1"/>
  <c r="I27" i="2"/>
  <c r="F24" i="2"/>
  <c r="I24" i="2" s="1"/>
  <c r="F23" i="2"/>
  <c r="I23" i="2" s="1"/>
  <c r="I22" i="2"/>
  <c r="F19" i="2"/>
  <c r="I19" i="2" s="1"/>
  <c r="F18" i="2"/>
  <c r="I18" i="2" s="1"/>
  <c r="I17" i="2"/>
  <c r="F14" i="2"/>
  <c r="I14" i="2" s="1"/>
  <c r="I13" i="2"/>
  <c r="F13" i="2"/>
  <c r="I12" i="2"/>
  <c r="F9" i="2"/>
  <c r="I9" i="2" s="1"/>
  <c r="F8" i="2"/>
  <c r="I8" i="2" s="1"/>
  <c r="I7" i="2"/>
  <c r="K196" i="2" l="1"/>
  <c r="K191" i="2"/>
  <c r="K186" i="2"/>
  <c r="K181" i="2"/>
  <c r="K176" i="2"/>
  <c r="K171" i="2"/>
  <c r="K166" i="2"/>
  <c r="K161" i="2"/>
  <c r="K156" i="2"/>
  <c r="K151" i="2"/>
  <c r="K141" i="2"/>
  <c r="K136" i="2"/>
  <c r="K131" i="2"/>
  <c r="K126" i="2"/>
  <c r="K121" i="2"/>
  <c r="K116" i="2"/>
  <c r="K111" i="2"/>
  <c r="K106" i="2"/>
  <c r="K101" i="2"/>
  <c r="K96" i="2"/>
  <c r="K91" i="2"/>
  <c r="K86" i="2"/>
  <c r="K81" i="2"/>
  <c r="K76" i="2"/>
  <c r="K71" i="2"/>
  <c r="K66" i="2"/>
  <c r="K61" i="2"/>
  <c r="K56" i="2"/>
  <c r="K51" i="2"/>
  <c r="K46" i="2"/>
  <c r="K41" i="2"/>
  <c r="K36" i="2"/>
  <c r="K31" i="2"/>
  <c r="K26" i="2"/>
  <c r="K21" i="2"/>
  <c r="K16" i="2"/>
  <c r="K11" i="2"/>
  <c r="K6" i="2"/>
  <c r="K1" i="2"/>
  <c r="I2" i="2"/>
  <c r="F4" i="2"/>
  <c r="I4" i="2" s="1"/>
  <c r="F3" i="2"/>
  <c r="I3" i="2" s="1"/>
  <c r="E5" i="3" l="1"/>
  <c r="E4" i="3"/>
  <c r="E3" i="3"/>
  <c r="E2" i="3"/>
  <c r="E7" i="3" s="1"/>
  <c r="A6" i="2" l="1"/>
  <c r="A1" i="2"/>
  <c r="A2" i="2"/>
  <c r="E8" i="2" l="1"/>
  <c r="E9" i="2"/>
  <c r="E7" i="2"/>
  <c r="B11" i="2"/>
  <c r="A11" i="2" s="1"/>
  <c r="C1" i="2"/>
  <c r="E14" i="2" l="1"/>
  <c r="E12" i="2"/>
  <c r="E13" i="2"/>
  <c r="A12" i="2"/>
  <c r="C11" i="2" s="1"/>
  <c r="B16" i="2"/>
  <c r="D4" i="2"/>
  <c r="D3" i="2"/>
  <c r="D2" i="2"/>
  <c r="A7" i="2"/>
  <c r="D8" i="2" s="1"/>
  <c r="D14" i="2" l="1"/>
  <c r="D12" i="2"/>
  <c r="D13" i="2"/>
  <c r="A17" i="2"/>
  <c r="A16" i="2"/>
  <c r="B21" i="2"/>
  <c r="D9" i="2"/>
  <c r="C6" i="2"/>
  <c r="D7" i="2"/>
  <c r="E19" i="2" l="1"/>
  <c r="E18" i="2"/>
  <c r="E17" i="2"/>
  <c r="A22" i="2"/>
  <c r="A21" i="2"/>
  <c r="B26" i="2"/>
  <c r="C16" i="2"/>
  <c r="D17" i="2"/>
  <c r="D19" i="2"/>
  <c r="D18" i="2"/>
  <c r="E23" i="2" l="1"/>
  <c r="E24" i="2"/>
  <c r="E22" i="2"/>
  <c r="A27" i="2"/>
  <c r="A26" i="2"/>
  <c r="B31" i="2"/>
  <c r="C21" i="2"/>
  <c r="D24" i="2"/>
  <c r="D22" i="2"/>
  <c r="D23" i="2"/>
  <c r="A32" i="2" l="1"/>
  <c r="A31" i="2"/>
  <c r="B36" i="2"/>
  <c r="C26" i="2"/>
  <c r="D27" i="2"/>
  <c r="D29" i="2"/>
  <c r="D28" i="2"/>
  <c r="E33" i="2" l="1"/>
  <c r="E32" i="2"/>
  <c r="E34" i="2"/>
  <c r="A37" i="2"/>
  <c r="A36" i="2"/>
  <c r="B41" i="2"/>
  <c r="C31" i="2"/>
  <c r="D34" i="2"/>
  <c r="D33" i="2"/>
  <c r="D32" i="2"/>
  <c r="E39" i="2" l="1"/>
  <c r="E38" i="2"/>
  <c r="E37" i="2"/>
  <c r="A42" i="2"/>
  <c r="A41" i="2"/>
  <c r="B46" i="2"/>
  <c r="C36" i="2"/>
  <c r="D39" i="2"/>
  <c r="D37" i="2"/>
  <c r="D38" i="2"/>
  <c r="E44" i="2" l="1"/>
  <c r="E43" i="2"/>
  <c r="E42" i="2"/>
  <c r="A47" i="2"/>
  <c r="A46" i="2"/>
  <c r="B51" i="2"/>
  <c r="C41" i="2"/>
  <c r="D42" i="2"/>
  <c r="D44" i="2"/>
  <c r="D43" i="2"/>
  <c r="E49" i="2" l="1"/>
  <c r="E47" i="2"/>
  <c r="E48" i="2"/>
  <c r="A52" i="2"/>
  <c r="A51" i="2"/>
  <c r="B56" i="2"/>
  <c r="C46" i="2"/>
  <c r="D49" i="2"/>
  <c r="D48" i="2"/>
  <c r="D47" i="2"/>
  <c r="A57" i="2" l="1"/>
  <c r="A56" i="2"/>
  <c r="B61" i="2"/>
  <c r="C51" i="2"/>
  <c r="D54" i="2"/>
  <c r="D52" i="2"/>
  <c r="D53" i="2"/>
  <c r="E57" i="2" l="1"/>
  <c r="E59" i="2"/>
  <c r="E58" i="2"/>
  <c r="A62" i="2"/>
  <c r="A61" i="2"/>
  <c r="B66" i="2"/>
  <c r="C56" i="2"/>
  <c r="D57" i="2"/>
  <c r="D59" i="2"/>
  <c r="D58" i="2"/>
  <c r="E64" i="2" l="1"/>
  <c r="E62" i="2"/>
  <c r="E63" i="2"/>
  <c r="A67" i="2"/>
  <c r="A66" i="2"/>
  <c r="B71" i="2"/>
  <c r="C61" i="2"/>
  <c r="D64" i="2"/>
  <c r="D62" i="2"/>
  <c r="D63" i="2"/>
  <c r="E69" i="2" l="1"/>
  <c r="E68" i="2"/>
  <c r="E67" i="2"/>
  <c r="A72" i="2"/>
  <c r="A71" i="2"/>
  <c r="B76" i="2"/>
  <c r="C66" i="2"/>
  <c r="D69" i="2"/>
  <c r="D68" i="2"/>
  <c r="D67" i="2"/>
  <c r="E73" i="2" l="1"/>
  <c r="E72" i="2"/>
  <c r="E74" i="2"/>
  <c r="A77" i="2"/>
  <c r="A76" i="2"/>
  <c r="B81" i="2"/>
  <c r="C71" i="2"/>
  <c r="D72" i="2"/>
  <c r="D74" i="2"/>
  <c r="D73" i="2"/>
  <c r="E79" i="2" l="1"/>
  <c r="E78" i="2"/>
  <c r="E77" i="2"/>
  <c r="A82" i="2"/>
  <c r="A81" i="2"/>
  <c r="B86" i="2"/>
  <c r="C76" i="2"/>
  <c r="D79" i="2"/>
  <c r="D77" i="2"/>
  <c r="D78" i="2"/>
  <c r="A87" i="2" l="1"/>
  <c r="A86" i="2"/>
  <c r="B91" i="2"/>
  <c r="C81" i="2"/>
  <c r="D84" i="2"/>
  <c r="D83" i="2"/>
  <c r="D82" i="2"/>
  <c r="E89" i="2" l="1"/>
  <c r="E88" i="2"/>
  <c r="E87" i="2"/>
  <c r="A92" i="2"/>
  <c r="A91" i="2"/>
  <c r="B96" i="2"/>
  <c r="C86" i="2"/>
  <c r="D87" i="2"/>
  <c r="D89" i="2"/>
  <c r="D88" i="2"/>
  <c r="E94" i="2" l="1"/>
  <c r="E93" i="2"/>
  <c r="E92" i="2"/>
  <c r="A96" i="2"/>
  <c r="B101" i="2"/>
  <c r="A97" i="2"/>
  <c r="C91" i="2"/>
  <c r="D94" i="2"/>
  <c r="D92" i="2"/>
  <c r="D93" i="2"/>
  <c r="E99" i="2" l="1"/>
  <c r="E98" i="2"/>
  <c r="E97" i="2"/>
  <c r="C96" i="2"/>
  <c r="D99" i="2"/>
  <c r="D98" i="2"/>
  <c r="D97" i="2"/>
  <c r="A102" i="2"/>
  <c r="A101" i="2"/>
  <c r="B106" i="2"/>
  <c r="C101" i="2" l="1"/>
  <c r="D102" i="2"/>
  <c r="D104" i="2"/>
  <c r="D103" i="2"/>
  <c r="A107" i="2"/>
  <c r="A106" i="2"/>
  <c r="B111" i="2"/>
  <c r="A112" i="2" l="1"/>
  <c r="A111" i="2"/>
  <c r="B116" i="2"/>
  <c r="C106" i="2"/>
  <c r="D109" i="2"/>
  <c r="D108" i="2"/>
  <c r="D107" i="2"/>
  <c r="E114" i="2" l="1"/>
  <c r="E113" i="2"/>
  <c r="E112" i="2"/>
  <c r="A117" i="2"/>
  <c r="A116" i="2"/>
  <c r="B121" i="2"/>
  <c r="C111" i="2"/>
  <c r="D114" i="2"/>
  <c r="D113" i="2"/>
  <c r="D112" i="2"/>
  <c r="E119" i="2" l="1"/>
  <c r="E117" i="2"/>
  <c r="E118" i="2"/>
  <c r="A122" i="2"/>
  <c r="A121" i="2"/>
  <c r="B126" i="2"/>
  <c r="C116" i="2"/>
  <c r="D119" i="2"/>
  <c r="D117" i="2"/>
  <c r="D118" i="2"/>
  <c r="E123" i="2" l="1"/>
  <c r="E122" i="2"/>
  <c r="E124" i="2"/>
  <c r="A127" i="2"/>
  <c r="A126" i="2"/>
  <c r="B131" i="2"/>
  <c r="C121" i="2"/>
  <c r="D124" i="2"/>
  <c r="D123" i="2"/>
  <c r="D122" i="2"/>
  <c r="A132" i="2" l="1"/>
  <c r="A131" i="2"/>
  <c r="B136" i="2"/>
  <c r="C126" i="2"/>
  <c r="D129" i="2"/>
  <c r="D128" i="2"/>
  <c r="D127" i="2"/>
  <c r="E134" i="2" l="1"/>
  <c r="E133" i="2"/>
  <c r="E132" i="2"/>
  <c r="A137" i="2"/>
  <c r="A136" i="2"/>
  <c r="B141" i="2"/>
  <c r="C131" i="2"/>
  <c r="D134" i="2"/>
  <c r="D133" i="2"/>
  <c r="D132" i="2"/>
  <c r="E139" i="2" l="1"/>
  <c r="E138" i="2"/>
  <c r="E137" i="2"/>
  <c r="A142" i="2"/>
  <c r="A141" i="2"/>
  <c r="B146" i="2"/>
  <c r="C136" i="2"/>
  <c r="D139" i="2"/>
  <c r="D138" i="2"/>
  <c r="D137" i="2"/>
  <c r="E143" i="2" l="1"/>
  <c r="E142" i="2"/>
  <c r="E144" i="2"/>
  <c r="A147" i="2"/>
  <c r="A146" i="2"/>
  <c r="B151" i="2"/>
  <c r="C141" i="2"/>
  <c r="D144" i="2"/>
  <c r="D143" i="2"/>
  <c r="D142" i="2"/>
  <c r="A152" i="2" l="1"/>
  <c r="A151" i="2"/>
  <c r="B156" i="2"/>
  <c r="C146" i="2"/>
  <c r="D149" i="2"/>
  <c r="D148" i="2"/>
  <c r="D147" i="2"/>
  <c r="E154" i="2" l="1"/>
  <c r="E152" i="2"/>
  <c r="E153" i="2"/>
  <c r="A156" i="2"/>
  <c r="A157" i="2"/>
  <c r="B161" i="2"/>
  <c r="C151" i="2"/>
  <c r="D154" i="2"/>
  <c r="D153" i="2"/>
  <c r="D152" i="2"/>
  <c r="E159" i="2" l="1"/>
  <c r="E158" i="2"/>
  <c r="E157" i="2"/>
  <c r="A162" i="2"/>
  <c r="A161" i="2"/>
  <c r="B166" i="2"/>
  <c r="C156" i="2"/>
  <c r="D159" i="2"/>
  <c r="D158" i="2"/>
  <c r="D157" i="2"/>
  <c r="E164" i="2" l="1"/>
  <c r="E162" i="2"/>
  <c r="E163" i="2"/>
  <c r="A167" i="2"/>
  <c r="A166" i="2"/>
  <c r="B171" i="2"/>
  <c r="C161" i="2"/>
  <c r="D164" i="2"/>
  <c r="D163" i="2"/>
  <c r="D162" i="2"/>
  <c r="E169" i="2" l="1"/>
  <c r="E168" i="2"/>
  <c r="E167" i="2"/>
  <c r="A172" i="2"/>
  <c r="A171" i="2"/>
  <c r="B176" i="2"/>
  <c r="C166" i="2"/>
  <c r="D169" i="2"/>
  <c r="D168" i="2"/>
  <c r="D167" i="2"/>
  <c r="E174" i="2" l="1"/>
  <c r="E173" i="2"/>
  <c r="E172" i="2"/>
  <c r="A177" i="2"/>
  <c r="A176" i="2"/>
  <c r="B181" i="2"/>
  <c r="C171" i="2"/>
  <c r="D174" i="2"/>
  <c r="D173" i="2"/>
  <c r="D172" i="2"/>
  <c r="E179" i="2" l="1"/>
  <c r="E178" i="2"/>
  <c r="E177" i="2"/>
  <c r="A181" i="2"/>
  <c r="B186" i="2"/>
  <c r="A182" i="2"/>
  <c r="C176" i="2"/>
  <c r="D179" i="2"/>
  <c r="D178" i="2"/>
  <c r="D177" i="2"/>
  <c r="C181" i="2" l="1"/>
  <c r="D184" i="2"/>
  <c r="D183" i="2"/>
  <c r="D182" i="2"/>
  <c r="A187" i="2"/>
  <c r="A186" i="2"/>
  <c r="B191" i="2"/>
  <c r="A192" i="2" l="1"/>
  <c r="A191" i="2"/>
  <c r="B196" i="2"/>
  <c r="C186" i="2"/>
  <c r="D189" i="2"/>
  <c r="D188" i="2"/>
  <c r="D187" i="2"/>
  <c r="A197" i="2" l="1"/>
  <c r="A196" i="2"/>
  <c r="C191" i="2"/>
  <c r="D194" i="2"/>
  <c r="D193" i="2"/>
  <c r="D192" i="2"/>
  <c r="C196" i="2" l="1"/>
  <c r="D199" i="2"/>
  <c r="D198" i="2"/>
  <c r="D197" i="2"/>
</calcChain>
</file>

<file path=xl/sharedStrings.xml><?xml version="1.0" encoding="utf-8"?>
<sst xmlns="http://schemas.openxmlformats.org/spreadsheetml/2006/main" count="830" uniqueCount="187">
  <si>
    <t>Číslo týmu</t>
  </si>
  <si>
    <t>Název týmu:</t>
  </si>
  <si>
    <t>Kontaktní email:</t>
  </si>
  <si>
    <t>První závodník:</t>
  </si>
  <si>
    <t>Druhý závodník:</t>
  </si>
  <si>
    <t>Třetí závodník:</t>
  </si>
  <si>
    <t>Kategorie:</t>
  </si>
  <si>
    <t>Muži</t>
  </si>
  <si>
    <t>Krásky</t>
  </si>
  <si>
    <t>Krásky s muži (mixy)</t>
  </si>
  <si>
    <t>Start</t>
  </si>
  <si>
    <t>Cíl</t>
  </si>
  <si>
    <t>1.</t>
  </si>
  <si>
    <t>2.</t>
  </si>
  <si>
    <t>3.</t>
  </si>
  <si>
    <t>Rumy</t>
  </si>
  <si>
    <t>Kategorie short</t>
  </si>
  <si>
    <t>MM</t>
  </si>
  <si>
    <t>Výsledný čas (závodník)</t>
  </si>
  <si>
    <t>ZZ</t>
  </si>
  <si>
    <t>MZ</t>
  </si>
  <si>
    <t>tym</t>
  </si>
  <si>
    <t>3+</t>
  </si>
  <si>
    <t>Penalizace</t>
  </si>
  <si>
    <t>Alpy</t>
  </si>
  <si>
    <t>Komisek</t>
  </si>
  <si>
    <t>Brouk</t>
  </si>
  <si>
    <t xml:space="preserve">muzi </t>
  </si>
  <si>
    <t>zeny</t>
  </si>
  <si>
    <t>Ingrid Jarošová</t>
  </si>
  <si>
    <t>Jana Janoušová</t>
  </si>
  <si>
    <t>Pálos</t>
  </si>
  <si>
    <t>Marek Schwarz</t>
  </si>
  <si>
    <t>Martina Hájková</t>
  </si>
  <si>
    <t>Karolína Listopadová</t>
  </si>
  <si>
    <t>rumy</t>
  </si>
  <si>
    <t>litru</t>
  </si>
  <si>
    <t>Marek Lejsek</t>
  </si>
  <si>
    <t>Jmeno</t>
  </si>
  <si>
    <t>Kategorie</t>
  </si>
  <si>
    <t>Jan Hájek</t>
  </si>
  <si>
    <t>Martin Fiala</t>
  </si>
  <si>
    <t>Kosta</t>
  </si>
  <si>
    <t>Vanda Ondráčková</t>
  </si>
  <si>
    <t>Šimon</t>
  </si>
  <si>
    <t>Jakub</t>
  </si>
  <si>
    <t>Eliška Kadlecová</t>
  </si>
  <si>
    <t>Anna Hrášková</t>
  </si>
  <si>
    <t>Bečka</t>
  </si>
  <si>
    <t>Prdeláč</t>
  </si>
  <si>
    <t>Spolek Štafetových alKolíků</t>
  </si>
  <si>
    <t>Terka S.</t>
  </si>
  <si>
    <t>Tomáš</t>
  </si>
  <si>
    <t>Tým: MM</t>
  </si>
  <si>
    <t>Tým: ZZ</t>
  </si>
  <si>
    <t>Tým: MZ</t>
  </si>
  <si>
    <t>0,5 Promile</t>
  </si>
  <si>
    <t>Lucie Leinerová</t>
  </si>
  <si>
    <t>Roman Čermák</t>
  </si>
  <si>
    <t>Martin Hadač</t>
  </si>
  <si>
    <t>3 sestry</t>
  </si>
  <si>
    <t>Jana Caldrová</t>
  </si>
  <si>
    <t>Marta Holinková</t>
  </si>
  <si>
    <t>Lucie Rokosová</t>
  </si>
  <si>
    <t>7 piv a 1 zelená</t>
  </si>
  <si>
    <t>Abstinentky</t>
  </si>
  <si>
    <t>Šárka Plisková</t>
  </si>
  <si>
    <t>Alkaci na uteku</t>
  </si>
  <si>
    <t>Jan Picha</t>
  </si>
  <si>
    <t>Eflerova Jaroslava</t>
  </si>
  <si>
    <t>Zelena bude a bude to zle</t>
  </si>
  <si>
    <t>Acid</t>
  </si>
  <si>
    <t>Není důležité zvítězit, ale udělat si žízeň &lt;3</t>
  </si>
  <si>
    <t>DB Tragédky</t>
  </si>
  <si>
    <t>Není umění smát se, když se ti chce brečet, ale chlastat, když se ti chce zvracet.</t>
  </si>
  <si>
    <t>DB Tragédky 1A</t>
  </si>
  <si>
    <t>Petra Burjánková</t>
  </si>
  <si>
    <t>Do Hrdla Ihned</t>
  </si>
  <si>
    <t>David Křivánek</t>
  </si>
  <si>
    <t>Martin Krištůfek</t>
  </si>
  <si>
    <t>Lukáš Spilka</t>
  </si>
  <si>
    <t>Pivo, fotbal, rockenrol!</t>
  </si>
  <si>
    <t>Dobrovolníci z Liberce (Náplava)</t>
  </si>
  <si>
    <t>Petr Klajl</t>
  </si>
  <si>
    <t>Karel Ohera</t>
  </si>
  <si>
    <t>Martin Kouřil</t>
  </si>
  <si>
    <t>Přežijeme</t>
  </si>
  <si>
    <t>Dusmenky</t>
  </si>
  <si>
    <t>Allusha</t>
  </si>
  <si>
    <t>Šárka</t>
  </si>
  <si>
    <t>Rosa</t>
  </si>
  <si>
    <t>Dusmen si sraba vyčadí</t>
  </si>
  <si>
    <t>Jdu pro pívka!</t>
  </si>
  <si>
    <t>David</t>
  </si>
  <si>
    <t>Jezdci Alkokalypsy</t>
  </si>
  <si>
    <t>Michal Večeřa</t>
  </si>
  <si>
    <t>Matěj Vejrosta</t>
  </si>
  <si>
    <t>Kaři</t>
  </si>
  <si>
    <t>Vojtech Bufka</t>
  </si>
  <si>
    <t>Krystof Kuzelka</t>
  </si>
  <si>
    <t>Ondrej Chour</t>
  </si>
  <si>
    <t>Koťátka</t>
  </si>
  <si>
    <t>Tomáš Nosek</t>
  </si>
  <si>
    <t>Ondrej Kubicek</t>
  </si>
  <si>
    <t>Martin Patera</t>
  </si>
  <si>
    <t>Kdo nepije s nama, pije proti nam. I po zavode ;)</t>
  </si>
  <si>
    <t>Kroko-team</t>
  </si>
  <si>
    <t>Marek Štědronský</t>
  </si>
  <si>
    <t>Petr Šaroch</t>
  </si>
  <si>
    <t>Kdo neblije neni čech!!</t>
  </si>
  <si>
    <t>Mladý páky</t>
  </si>
  <si>
    <t>Vojta Svoboda</t>
  </si>
  <si>
    <t>Martin Sivok</t>
  </si>
  <si>
    <t>Petr Elias</t>
  </si>
  <si>
    <t>znovu a líp !</t>
  </si>
  <si>
    <t>Ondřejkův malý harémek</t>
  </si>
  <si>
    <t>Julie</t>
  </si>
  <si>
    <t>Šárka Závodná</t>
  </si>
  <si>
    <t>Antonie Bakošová</t>
  </si>
  <si>
    <t>Ondřeji prosím</t>
  </si>
  <si>
    <t>Pasáci</t>
  </si>
  <si>
    <t>Miloš Mikina</t>
  </si>
  <si>
    <t>Pavel Raus</t>
  </si>
  <si>
    <t>Paul Reyes</t>
  </si>
  <si>
    <t>Píči Piva</t>
  </si>
  <si>
    <t>NATHAN BÉR</t>
  </si>
  <si>
    <t>Barbara Volfová</t>
  </si>
  <si>
    <t>Mateus Celba</t>
  </si>
  <si>
    <t>Hlavně si takticky neodplivnout v průběhu</t>
  </si>
  <si>
    <t>Pražská komuna</t>
  </si>
  <si>
    <t>Martin vole Dvořák</t>
  </si>
  <si>
    <t>Matěj Vole Čašek</t>
  </si>
  <si>
    <t>Bleju až po závodě!</t>
  </si>
  <si>
    <t>Rummers</t>
  </si>
  <si>
    <t>Kačka</t>
  </si>
  <si>
    <t>Maruška</t>
  </si>
  <si>
    <t>Řízci</t>
  </si>
  <si>
    <t>Jakub Taške</t>
  </si>
  <si>
    <t>Patrik Meloun</t>
  </si>
  <si>
    <t>Matěj Drobný</t>
  </si>
  <si>
    <t>Jdeme prodat naši formu</t>
  </si>
  <si>
    <t>Sečka Team s A</t>
  </si>
  <si>
    <t>Poblijón</t>
  </si>
  <si>
    <t>Semafor</t>
  </si>
  <si>
    <t>Libuše Fialová</t>
  </si>
  <si>
    <t>Adéla Kuncová</t>
  </si>
  <si>
    <t>Hedvika Růžičková</t>
  </si>
  <si>
    <t>Dan K.</t>
  </si>
  <si>
    <t>Jirka S.</t>
  </si>
  <si>
    <t>Úřadující vicevicemistři v MM! Kolíci a nikdy jinak!</t>
  </si>
  <si>
    <t>Škvorecký běhny</t>
  </si>
  <si>
    <t>Petra Kubínová</t>
  </si>
  <si>
    <t>Přežít ;-)</t>
  </si>
  <si>
    <t>Šli jsme jenom pro těstoviny</t>
  </si>
  <si>
    <t>Matyáš Emanuel Nývlt</t>
  </si>
  <si>
    <t>Ondřej Krejčí</t>
  </si>
  <si>
    <t>piju, tedy jsem</t>
  </si>
  <si>
    <t>Větráci</t>
  </si>
  <si>
    <t>Radek</t>
  </si>
  <si>
    <t>Ještě 3</t>
  </si>
  <si>
    <t>POT (Piatlon Olympic Team)</t>
  </si>
  <si>
    <t>Z</t>
  </si>
  <si>
    <t>M</t>
  </si>
  <si>
    <t>X</t>
  </si>
  <si>
    <t>Komentar</t>
  </si>
  <si>
    <t>May the pork be with you</t>
  </si>
  <si>
    <t>Nora Krehotova</t>
  </si>
  <si>
    <t>Jan Riha</t>
  </si>
  <si>
    <t>Ondra Jakerle</t>
  </si>
  <si>
    <t>Vojta</t>
  </si>
  <si>
    <t>Ondra</t>
  </si>
  <si>
    <t>Lada</t>
  </si>
  <si>
    <t>Dobře už bylo</t>
  </si>
  <si>
    <t>Kryštof Stemberk</t>
  </si>
  <si>
    <t>Marek Štědronský jr.</t>
  </si>
  <si>
    <t>Jan Vole Tuchyně</t>
  </si>
  <si>
    <t>Karla</t>
  </si>
  <si>
    <t>VYSLEDNY CAS</t>
  </si>
  <si>
    <t>Nazev</t>
  </si>
  <si>
    <t>pohlavi</t>
  </si>
  <si>
    <t>celkovy cas</t>
  </si>
  <si>
    <t>Poradi v pohlavi</t>
  </si>
  <si>
    <t>Když bli(n)kám nefunguju</t>
  </si>
  <si>
    <t>Celkovy cas</t>
  </si>
  <si>
    <t>Poradi v kategorii</t>
  </si>
  <si>
    <t>MIX</t>
  </si>
  <si>
    <t>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</si>
</sst>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h]:mm;@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2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0" xfId="1" applyNumberFormat="1" applyFont="1"/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65" fontId="0" fillId="0" borderId="0" xfId="0" applyNumberFormat="1"/>
    <xf numFmtId="0" fontId="4" fillId="0" borderId="5" xfId="0" applyFont="1" applyBorder="1" applyAlignment="1">
      <alignment vertical="center"/>
    </xf>
    <xf numFmtId="0" fontId="0" fillId="0" borderId="5" xfId="0" applyBorder="1"/>
    <xf numFmtId="166" fontId="0" fillId="0" borderId="0" xfId="1" applyNumberFormat="1" applyFont="1" applyFill="1"/>
    <xf numFmtId="0" fontId="7" fillId="0" borderId="0" xfId="0" applyFont="1"/>
    <xf numFmtId="0" fontId="4" fillId="0" borderId="0" xfId="0" applyFont="1" applyAlignment="1">
      <alignment vertical="center" wrapText="1"/>
    </xf>
    <xf numFmtId="166" fontId="0" fillId="0" borderId="5" xfId="1" applyNumberFormat="1" applyFont="1" applyFill="1" applyBorder="1"/>
    <xf numFmtId="166" fontId="0" fillId="0" borderId="0" xfId="1" applyNumberFormat="1" applyFont="1" applyFill="1" applyBorder="1"/>
    <xf numFmtId="0" fontId="4" fillId="3" borderId="5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workbookViewId="0">
      <selection activeCell="I1" sqref="I1"/>
    </sheetView>
  </sheetViews>
  <sheetFormatPr defaultRowHeight="14.5" x14ac:dyDescent="0.35"/>
  <cols>
    <col min="1" max="1" width="12.36328125" style="20" bestFit="1" customWidth="1"/>
    <col min="2" max="2" width="26.90625" bestFit="1" customWidth="1"/>
    <col min="3" max="3" width="4.08984375" customWidth="1"/>
    <col min="4" max="4" width="15.90625" bestFit="1" customWidth="1"/>
    <col min="5" max="6" width="18.81640625" customWidth="1"/>
    <col min="7" max="7" width="19.08984375" bestFit="1" customWidth="1"/>
    <col min="8" max="8" width="6.08984375" customWidth="1"/>
    <col min="9" max="9" width="8.90625"/>
  </cols>
  <sheetData>
    <row r="1" spans="1:26" ht="15" thickBot="1" x14ac:dyDescent="0.4">
      <c r="A1" s="20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16</v>
      </c>
      <c r="I1" t="s">
        <v>21</v>
      </c>
      <c r="J1" t="s">
        <v>164</v>
      </c>
    </row>
    <row r="2" spans="1:26" ht="15" thickBot="1" x14ac:dyDescent="0.4">
      <c r="A2" s="20">
        <v>173</v>
      </c>
      <c r="B2" t="s">
        <v>133</v>
      </c>
      <c r="C2">
        <v>1</v>
      </c>
      <c r="D2" t="s">
        <v>134</v>
      </c>
      <c r="E2" t="s">
        <v>135</v>
      </c>
      <c r="F2" t="s">
        <v>44</v>
      </c>
      <c r="G2" t="s">
        <v>9</v>
      </c>
      <c r="H2" s="12" t="s">
        <v>20</v>
      </c>
      <c r="I2" s="18" t="s">
        <v>22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thickBot="1" x14ac:dyDescent="0.4">
      <c r="A3" s="20">
        <v>174</v>
      </c>
      <c r="B3" t="s">
        <v>129</v>
      </c>
      <c r="D3" t="s">
        <v>130</v>
      </c>
      <c r="E3" t="s">
        <v>175</v>
      </c>
      <c r="F3" t="s">
        <v>131</v>
      </c>
      <c r="G3" t="s">
        <v>7</v>
      </c>
      <c r="H3" s="12" t="s">
        <v>17</v>
      </c>
      <c r="I3" s="18" t="s">
        <v>22</v>
      </c>
      <c r="J3" t="s">
        <v>132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" thickBot="1" x14ac:dyDescent="0.4">
      <c r="A4" s="20">
        <v>175</v>
      </c>
      <c r="B4" t="s">
        <v>136</v>
      </c>
      <c r="D4" t="s">
        <v>137</v>
      </c>
      <c r="E4" t="s">
        <v>138</v>
      </c>
      <c r="F4" t="s">
        <v>139</v>
      </c>
      <c r="G4" t="s">
        <v>7</v>
      </c>
      <c r="H4" s="12" t="s">
        <v>17</v>
      </c>
      <c r="I4" s="18" t="s">
        <v>22</v>
      </c>
      <c r="J4" t="s">
        <v>140</v>
      </c>
      <c r="K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thickBot="1" x14ac:dyDescent="0.4">
      <c r="A5" s="20">
        <v>176</v>
      </c>
      <c r="B5" t="s">
        <v>157</v>
      </c>
      <c r="C5">
        <v>2</v>
      </c>
      <c r="D5" t="s">
        <v>31</v>
      </c>
      <c r="E5" t="s">
        <v>26</v>
      </c>
      <c r="F5" t="s">
        <v>158</v>
      </c>
      <c r="G5" t="s">
        <v>7</v>
      </c>
      <c r="H5" s="11" t="s">
        <v>17</v>
      </c>
      <c r="I5" s="18" t="s">
        <v>22</v>
      </c>
      <c r="J5" t="s">
        <v>159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thickBot="1" x14ac:dyDescent="0.4">
      <c r="A6" s="20">
        <v>177</v>
      </c>
      <c r="B6" t="s">
        <v>160</v>
      </c>
      <c r="D6" t="s">
        <v>37</v>
      </c>
      <c r="E6" t="s">
        <v>41</v>
      </c>
      <c r="F6" t="s">
        <v>40</v>
      </c>
      <c r="G6" t="s">
        <v>7</v>
      </c>
      <c r="H6" s="11" t="s">
        <v>17</v>
      </c>
      <c r="I6" s="11" t="s">
        <v>22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thickBot="1" x14ac:dyDescent="0.4">
      <c r="A7" s="20">
        <v>178</v>
      </c>
      <c r="B7" s="22" t="s">
        <v>165</v>
      </c>
      <c r="C7" s="22">
        <v>3</v>
      </c>
      <c r="D7" s="22" t="s">
        <v>166</v>
      </c>
      <c r="E7" s="22" t="s">
        <v>167</v>
      </c>
      <c r="F7" s="22" t="s">
        <v>168</v>
      </c>
      <c r="G7" t="s">
        <v>9</v>
      </c>
      <c r="H7" s="11" t="s">
        <v>20</v>
      </c>
      <c r="I7" s="11"/>
      <c r="J7" s="2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thickBot="1" x14ac:dyDescent="0.4">
      <c r="A8" s="20">
        <v>179</v>
      </c>
      <c r="B8" s="22" t="s">
        <v>172</v>
      </c>
      <c r="C8" s="22"/>
      <c r="D8" s="22" t="s">
        <v>169</v>
      </c>
      <c r="E8" s="22" t="s">
        <v>170</v>
      </c>
      <c r="F8" s="22" t="s">
        <v>171</v>
      </c>
      <c r="G8" t="s">
        <v>7</v>
      </c>
      <c r="H8" s="12" t="s">
        <v>17</v>
      </c>
      <c r="I8" s="11"/>
      <c r="J8" s="22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thickBot="1" x14ac:dyDescent="0.4">
      <c r="A9" s="20">
        <v>180</v>
      </c>
      <c r="B9" t="s">
        <v>82</v>
      </c>
      <c r="D9" t="s">
        <v>83</v>
      </c>
      <c r="E9" t="s">
        <v>84</v>
      </c>
      <c r="F9" t="s">
        <v>85</v>
      </c>
      <c r="G9" t="s">
        <v>7</v>
      </c>
      <c r="H9" s="11" t="s">
        <v>17</v>
      </c>
      <c r="I9" s="18"/>
      <c r="J9" t="s">
        <v>86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thickBot="1" x14ac:dyDescent="0.4">
      <c r="A10" s="20">
        <v>181</v>
      </c>
      <c r="B10" t="s">
        <v>77</v>
      </c>
      <c r="D10" t="s">
        <v>78</v>
      </c>
      <c r="E10" t="s">
        <v>79</v>
      </c>
      <c r="F10" t="s">
        <v>80</v>
      </c>
      <c r="G10" t="s">
        <v>7</v>
      </c>
      <c r="H10" s="12" t="s">
        <v>17</v>
      </c>
      <c r="I10" s="18"/>
      <c r="J10" t="s">
        <v>81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thickBot="1" x14ac:dyDescent="0.4">
      <c r="A11" s="20">
        <v>182</v>
      </c>
      <c r="B11" t="s">
        <v>94</v>
      </c>
      <c r="D11" t="s">
        <v>95</v>
      </c>
      <c r="E11" t="s">
        <v>173</v>
      </c>
      <c r="F11" t="s">
        <v>96</v>
      </c>
      <c r="G11" t="s">
        <v>7</v>
      </c>
      <c r="H11" s="11" t="s">
        <v>17</v>
      </c>
      <c r="I11" s="18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thickBot="1" x14ac:dyDescent="0.4">
      <c r="A12" s="20">
        <v>183</v>
      </c>
      <c r="B12" t="s">
        <v>67</v>
      </c>
      <c r="D12" t="s">
        <v>68</v>
      </c>
      <c r="E12" t="s">
        <v>32</v>
      </c>
      <c r="F12" t="s">
        <v>69</v>
      </c>
      <c r="G12" t="s">
        <v>9</v>
      </c>
      <c r="H12" s="12" t="s">
        <v>20</v>
      </c>
      <c r="I12" s="19"/>
      <c r="J12" t="s">
        <v>70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thickBot="1" x14ac:dyDescent="0.4">
      <c r="A13" s="20">
        <v>184</v>
      </c>
      <c r="B13" t="s">
        <v>106</v>
      </c>
      <c r="D13" t="s">
        <v>174</v>
      </c>
      <c r="E13" t="s">
        <v>108</v>
      </c>
      <c r="F13" t="s">
        <v>107</v>
      </c>
      <c r="G13" t="s">
        <v>7</v>
      </c>
      <c r="H13" s="11" t="s">
        <v>17</v>
      </c>
      <c r="I13" s="19"/>
      <c r="J13" t="s">
        <v>109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thickBot="1" x14ac:dyDescent="0.4">
      <c r="A14" s="20">
        <v>185</v>
      </c>
      <c r="B14" t="s">
        <v>92</v>
      </c>
      <c r="D14" t="s">
        <v>45</v>
      </c>
      <c r="E14" t="s">
        <v>52</v>
      </c>
      <c r="F14" t="s">
        <v>93</v>
      </c>
      <c r="G14" t="s">
        <v>7</v>
      </c>
      <c r="H14" s="11" t="s">
        <v>17</v>
      </c>
      <c r="I14" s="1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thickBot="1" x14ac:dyDescent="0.4">
      <c r="A15" s="20">
        <v>186</v>
      </c>
      <c r="B15" t="s">
        <v>75</v>
      </c>
      <c r="D15" t="s">
        <v>43</v>
      </c>
      <c r="E15" t="s">
        <v>76</v>
      </c>
      <c r="F15" t="s">
        <v>29</v>
      </c>
      <c r="G15" t="s">
        <v>8</v>
      </c>
      <c r="H15" s="11" t="s">
        <v>19</v>
      </c>
      <c r="I15" s="18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thickBot="1" x14ac:dyDescent="0.4">
      <c r="A16" s="20">
        <v>187</v>
      </c>
      <c r="B16" t="s">
        <v>73</v>
      </c>
      <c r="D16" t="s">
        <v>46</v>
      </c>
      <c r="E16" t="s">
        <v>47</v>
      </c>
      <c r="F16" t="s">
        <v>30</v>
      </c>
      <c r="G16" t="s">
        <v>8</v>
      </c>
      <c r="H16" s="11" t="s">
        <v>19</v>
      </c>
      <c r="I16" s="18"/>
      <c r="J16" t="s">
        <v>74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thickBot="1" x14ac:dyDescent="0.4">
      <c r="A17" s="20">
        <v>188</v>
      </c>
      <c r="B17" t="s">
        <v>97</v>
      </c>
      <c r="C17">
        <v>3</v>
      </c>
      <c r="D17" t="s">
        <v>100</v>
      </c>
      <c r="E17" t="s">
        <v>99</v>
      </c>
      <c r="F17" t="s">
        <v>98</v>
      </c>
      <c r="G17" t="s">
        <v>7</v>
      </c>
      <c r="H17" s="11" t="s">
        <v>17</v>
      </c>
      <c r="I17" s="1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thickBot="1" x14ac:dyDescent="0.4">
      <c r="A18" s="20">
        <v>189</v>
      </c>
      <c r="B18" t="s">
        <v>50</v>
      </c>
      <c r="C18">
        <v>2</v>
      </c>
      <c r="D18" t="s">
        <v>147</v>
      </c>
      <c r="E18" t="s">
        <v>51</v>
      </c>
      <c r="F18" t="s">
        <v>148</v>
      </c>
      <c r="G18" t="s">
        <v>9</v>
      </c>
      <c r="H18" s="11" t="s">
        <v>20</v>
      </c>
      <c r="I18" s="32"/>
      <c r="J18" t="s">
        <v>149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thickBot="1" x14ac:dyDescent="0.4">
      <c r="A19" s="20">
        <v>190</v>
      </c>
      <c r="B19" t="s">
        <v>150</v>
      </c>
      <c r="D19" t="s">
        <v>151</v>
      </c>
      <c r="E19" t="s">
        <v>34</v>
      </c>
      <c r="F19" t="s">
        <v>33</v>
      </c>
      <c r="G19" t="s">
        <v>8</v>
      </c>
      <c r="H19" s="11" t="s">
        <v>19</v>
      </c>
      <c r="I19" s="18"/>
      <c r="J19" t="s">
        <v>152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thickBot="1" x14ac:dyDescent="0.4">
      <c r="A20" s="20">
        <v>191</v>
      </c>
      <c r="B20" t="s">
        <v>141</v>
      </c>
      <c r="C20">
        <v>1</v>
      </c>
      <c r="D20" t="s">
        <v>48</v>
      </c>
      <c r="E20" t="s">
        <v>49</v>
      </c>
      <c r="F20" t="s">
        <v>142</v>
      </c>
      <c r="G20" t="s">
        <v>8</v>
      </c>
      <c r="H20" s="11" t="s">
        <v>19</v>
      </c>
      <c r="I20" s="1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thickBot="1" x14ac:dyDescent="0.4">
      <c r="A21" s="20">
        <v>192</v>
      </c>
      <c r="B21" t="s">
        <v>60</v>
      </c>
      <c r="C21">
        <v>3</v>
      </c>
      <c r="D21" t="s">
        <v>61</v>
      </c>
      <c r="E21" t="s">
        <v>62</v>
      </c>
      <c r="F21" t="s">
        <v>63</v>
      </c>
      <c r="G21" t="s">
        <v>8</v>
      </c>
      <c r="H21" s="11" t="s">
        <v>19</v>
      </c>
      <c r="I21" s="19"/>
      <c r="J21" t="s">
        <v>64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thickBot="1" x14ac:dyDescent="0.4">
      <c r="A22" s="20">
        <v>193</v>
      </c>
      <c r="B22" t="s">
        <v>65</v>
      </c>
      <c r="D22" t="s">
        <v>58</v>
      </c>
      <c r="E22" t="s">
        <v>66</v>
      </c>
      <c r="F22" t="s">
        <v>58</v>
      </c>
      <c r="G22" t="s">
        <v>9</v>
      </c>
      <c r="H22" s="25" t="s">
        <v>20</v>
      </c>
      <c r="I22" s="1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thickBot="1" x14ac:dyDescent="0.4">
      <c r="A23" s="20">
        <v>194</v>
      </c>
      <c r="B23" t="s">
        <v>56</v>
      </c>
      <c r="D23" t="s">
        <v>57</v>
      </c>
      <c r="E23" t="s">
        <v>59</v>
      </c>
      <c r="F23" t="s">
        <v>57</v>
      </c>
      <c r="G23" t="s">
        <v>9</v>
      </c>
      <c r="H23" s="25" t="s">
        <v>20</v>
      </c>
      <c r="I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thickBot="1" x14ac:dyDescent="0.4">
      <c r="A24" s="20">
        <v>195</v>
      </c>
      <c r="B24" t="s">
        <v>87</v>
      </c>
      <c r="C24">
        <v>2</v>
      </c>
      <c r="D24" t="s">
        <v>88</v>
      </c>
      <c r="E24" t="s">
        <v>89</v>
      </c>
      <c r="F24" t="s">
        <v>90</v>
      </c>
      <c r="G24" t="s">
        <v>8</v>
      </c>
      <c r="H24" s="11" t="s">
        <v>19</v>
      </c>
      <c r="I24" s="18"/>
      <c r="J24" t="s">
        <v>91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thickBot="1" x14ac:dyDescent="0.4">
      <c r="A25" s="24">
        <v>196</v>
      </c>
      <c r="B25" t="s">
        <v>120</v>
      </c>
      <c r="D25" t="s">
        <v>121</v>
      </c>
      <c r="E25" t="s">
        <v>122</v>
      </c>
      <c r="F25" t="s">
        <v>123</v>
      </c>
      <c r="G25" t="s">
        <v>7</v>
      </c>
      <c r="H25" s="12" t="s">
        <v>17</v>
      </c>
      <c r="I25" s="18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thickBot="1" x14ac:dyDescent="0.4">
      <c r="A26" s="20">
        <v>197</v>
      </c>
      <c r="B26" t="s">
        <v>115</v>
      </c>
      <c r="D26" t="s">
        <v>116</v>
      </c>
      <c r="E26" t="s">
        <v>117</v>
      </c>
      <c r="F26" t="s">
        <v>118</v>
      </c>
      <c r="G26" t="s">
        <v>8</v>
      </c>
      <c r="H26" s="11" t="s">
        <v>19</v>
      </c>
      <c r="I26" s="18"/>
      <c r="J26" t="s">
        <v>119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thickBot="1" x14ac:dyDescent="0.4">
      <c r="A27" s="20">
        <v>198</v>
      </c>
      <c r="B27" t="s">
        <v>153</v>
      </c>
      <c r="D27" t="s">
        <v>154</v>
      </c>
      <c r="E27" t="s">
        <v>176</v>
      </c>
      <c r="F27" t="s">
        <v>155</v>
      </c>
      <c r="G27" t="s">
        <v>9</v>
      </c>
      <c r="H27" s="11" t="s">
        <v>20</v>
      </c>
      <c r="I27" s="18"/>
      <c r="J27" t="s">
        <v>156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thickBot="1" x14ac:dyDescent="0.4">
      <c r="A28" s="24">
        <v>199</v>
      </c>
      <c r="B28" s="31" t="s">
        <v>101</v>
      </c>
      <c r="C28" s="31"/>
      <c r="D28" s="31" t="s">
        <v>102</v>
      </c>
      <c r="E28" s="31" t="s">
        <v>103</v>
      </c>
      <c r="F28" s="31" t="s">
        <v>104</v>
      </c>
      <c r="G28" t="s">
        <v>7</v>
      </c>
      <c r="H28" s="11" t="s">
        <v>17</v>
      </c>
      <c r="I28" s="33"/>
      <c r="J28" s="31" t="s">
        <v>105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thickBot="1" x14ac:dyDescent="0.4">
      <c r="A29" s="24">
        <v>200</v>
      </c>
      <c r="B29" t="s">
        <v>110</v>
      </c>
      <c r="C29">
        <v>1</v>
      </c>
      <c r="D29" t="s">
        <v>111</v>
      </c>
      <c r="E29" t="s">
        <v>112</v>
      </c>
      <c r="F29" t="s">
        <v>113</v>
      </c>
      <c r="G29" t="s">
        <v>7</v>
      </c>
      <c r="H29" s="11" t="s">
        <v>17</v>
      </c>
      <c r="I29" s="18"/>
      <c r="J29" t="s">
        <v>114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thickBot="1" x14ac:dyDescent="0.4">
      <c r="A30" s="20">
        <v>201</v>
      </c>
      <c r="B30" s="21" t="s">
        <v>143</v>
      </c>
      <c r="D30" t="s">
        <v>144</v>
      </c>
      <c r="E30" t="s">
        <v>145</v>
      </c>
      <c r="F30" t="s">
        <v>146</v>
      </c>
      <c r="G30" t="s">
        <v>8</v>
      </c>
      <c r="H30" s="11" t="s">
        <v>19</v>
      </c>
      <c r="I30" s="18"/>
      <c r="J30" t="s">
        <v>182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thickBot="1" x14ac:dyDescent="0.4">
      <c r="A31" s="23">
        <v>202</v>
      </c>
      <c r="B31" s="19" t="s">
        <v>124</v>
      </c>
      <c r="C31" s="19"/>
      <c r="D31" s="19" t="s">
        <v>125</v>
      </c>
      <c r="E31" s="19" t="s">
        <v>126</v>
      </c>
      <c r="F31" s="19" t="s">
        <v>127</v>
      </c>
      <c r="G31" t="s">
        <v>9</v>
      </c>
      <c r="H31" s="11" t="s">
        <v>20</v>
      </c>
      <c r="I31" s="19"/>
      <c r="J31" s="19" t="s">
        <v>128</v>
      </c>
      <c r="K31" s="11"/>
      <c r="L31" s="11"/>
      <c r="M31" s="11"/>
      <c r="N31" s="11"/>
      <c r="O31" s="11"/>
      <c r="P31" s="11"/>
    </row>
    <row r="32" spans="1:26" ht="15" thickBot="1" x14ac:dyDescent="0.4">
      <c r="A32" s="23"/>
      <c r="B32" s="19" t="s">
        <v>24</v>
      </c>
      <c r="C32" s="19"/>
      <c r="D32" s="19" t="s">
        <v>71</v>
      </c>
      <c r="E32" s="19" t="s">
        <v>42</v>
      </c>
      <c r="F32" s="19" t="s">
        <v>25</v>
      </c>
      <c r="G32" t="s">
        <v>7</v>
      </c>
      <c r="H32" s="12" t="s">
        <v>17</v>
      </c>
      <c r="I32" s="18"/>
      <c r="J32" s="19" t="s">
        <v>72</v>
      </c>
      <c r="K32" s="11"/>
      <c r="L32" s="11"/>
      <c r="M32" s="11"/>
      <c r="N32" s="11"/>
      <c r="O32" s="11"/>
      <c r="P32" s="11"/>
    </row>
    <row r="33" spans="1: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  <row r="40" spans="1:1" x14ac:dyDescent="0.35">
      <c r="A40"/>
    </row>
    <row r="41" spans="1:1" x14ac:dyDescent="0.35">
      <c r="A41"/>
    </row>
    <row r="42" spans="1:1" x14ac:dyDescent="0.35">
      <c r="A42"/>
    </row>
    <row r="43" spans="1:1" x14ac:dyDescent="0.35">
      <c r="A43"/>
    </row>
    <row r="44" spans="1:1" x14ac:dyDescent="0.35">
      <c r="A44"/>
    </row>
  </sheetData>
  <autoFilter ref="A1:J30" xr:uid="{00000000-0001-0000-0000-000000000000}">
    <sortState xmlns:xlrd2="http://schemas.microsoft.com/office/spreadsheetml/2017/richdata2" ref="A2:J32">
      <sortCondition ref="A1:A30"/>
    </sortState>
  </autoFilter>
  <sortState xmlns:xlrd2="http://schemas.microsoft.com/office/spreadsheetml/2017/richdata2" ref="A2:J32">
    <sortCondition ref="G2:G32"/>
    <sortCondition ref="C2:C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"/>
  <sheetViews>
    <sheetView workbookViewId="0">
      <selection activeCell="D8" sqref="D8"/>
    </sheetView>
  </sheetViews>
  <sheetFormatPr defaultRowHeight="14.5" x14ac:dyDescent="0.35"/>
  <sheetData>
    <row r="2" spans="1:6" x14ac:dyDescent="0.35">
      <c r="A2" t="s">
        <v>17</v>
      </c>
      <c r="B2" t="s">
        <v>27</v>
      </c>
      <c r="C2" s="15">
        <v>14</v>
      </c>
      <c r="D2">
        <v>6</v>
      </c>
      <c r="E2">
        <f>C2*D2</f>
        <v>84</v>
      </c>
    </row>
    <row r="3" spans="1:6" x14ac:dyDescent="0.35">
      <c r="A3" t="s">
        <v>19</v>
      </c>
      <c r="B3" t="s">
        <v>28</v>
      </c>
      <c r="C3" s="15">
        <v>10</v>
      </c>
      <c r="D3">
        <v>6</v>
      </c>
      <c r="E3">
        <f>C3*D3</f>
        <v>60</v>
      </c>
    </row>
    <row r="4" spans="1:6" x14ac:dyDescent="0.35">
      <c r="A4" t="s">
        <v>20</v>
      </c>
      <c r="B4" t="s">
        <v>27</v>
      </c>
      <c r="C4" s="15">
        <v>24</v>
      </c>
      <c r="D4">
        <v>2</v>
      </c>
      <c r="E4">
        <f>C4*D4</f>
        <v>48</v>
      </c>
    </row>
    <row r="5" spans="1:6" x14ac:dyDescent="0.35">
      <c r="A5" t="s">
        <v>20</v>
      </c>
      <c r="B5" t="s">
        <v>28</v>
      </c>
      <c r="C5" s="15">
        <v>15</v>
      </c>
      <c r="D5">
        <v>2</v>
      </c>
      <c r="E5">
        <f>C5*D5</f>
        <v>30</v>
      </c>
    </row>
    <row r="7" spans="1:6" x14ac:dyDescent="0.35">
      <c r="D7" t="s">
        <v>35</v>
      </c>
      <c r="E7">
        <f>SUM(E2:E5)/2*3*0.02</f>
        <v>6.66</v>
      </c>
      <c r="F7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0"/>
  <sheetViews>
    <sheetView topLeftCell="A2" zoomScale="90" zoomScaleNormal="90" workbookViewId="0">
      <selection activeCell="D7" sqref="D7"/>
    </sheetView>
  </sheetViews>
  <sheetFormatPr defaultRowHeight="14.5" x14ac:dyDescent="0.35"/>
  <cols>
    <col min="1" max="1" width="9.08984375" customWidth="1"/>
    <col min="2" max="2" width="5" bestFit="1" customWidth="1"/>
    <col min="3" max="3" width="3.08984375" style="1" customWidth="1"/>
    <col min="4" max="4" width="29.81640625" customWidth="1"/>
    <col min="5" max="5" width="10.54296875" customWidth="1"/>
    <col min="6" max="6" width="22.1796875" style="9" customWidth="1"/>
    <col min="7" max="7" width="22.1796875" customWidth="1"/>
    <col min="8" max="8" width="11.81640625" customWidth="1"/>
    <col min="9" max="9" width="22.1796875" customWidth="1"/>
    <col min="10" max="10" width="11.1796875" style="16" customWidth="1"/>
    <col min="11" max="11" width="10.81640625" customWidth="1"/>
  </cols>
  <sheetData>
    <row r="1" spans="1:14" x14ac:dyDescent="0.35">
      <c r="A1" s="2" t="str">
        <f>"Tým: "&amp;INDEX(startovka!$A$1:$H$46,B1+1,8)</f>
        <v>Tým: MZ</v>
      </c>
      <c r="B1" s="2">
        <v>1</v>
      </c>
      <c r="C1" s="26" t="str">
        <f>VLOOKUP(A2,startovka!A:B,2,FALSE)</f>
        <v>Rummers</v>
      </c>
      <c r="D1" s="26"/>
      <c r="E1" s="3"/>
      <c r="F1" s="8" t="s">
        <v>10</v>
      </c>
      <c r="G1" s="6" t="s">
        <v>11</v>
      </c>
      <c r="H1" s="6" t="s">
        <v>23</v>
      </c>
      <c r="I1" s="6" t="s">
        <v>18</v>
      </c>
      <c r="J1" s="16" t="s">
        <v>15</v>
      </c>
      <c r="K1" s="13">
        <f>IF(ISBLANK(G4),"",G4+SUM(H2:H4))</f>
        <v>1.6229166666666666</v>
      </c>
      <c r="M1" t="s">
        <v>54</v>
      </c>
      <c r="N1" t="s">
        <v>161</v>
      </c>
    </row>
    <row r="2" spans="1:14" ht="23.25" customHeight="1" x14ac:dyDescent="0.35">
      <c r="A2" s="27">
        <f>INDEX(startovka!$A$1:$H$46,B1+1,1)</f>
        <v>173</v>
      </c>
      <c r="B2" s="27"/>
      <c r="C2" s="4" t="s">
        <v>12</v>
      </c>
      <c r="D2" s="5" t="str">
        <f>VLOOKUP(A2,startovka!A:F,4,FALSE)</f>
        <v>Kačka</v>
      </c>
      <c r="E2" s="3" t="s">
        <v>161</v>
      </c>
      <c r="F2" s="13">
        <v>0</v>
      </c>
      <c r="G2" s="13">
        <v>0.54791666666666672</v>
      </c>
      <c r="H2" s="7"/>
      <c r="I2" s="13">
        <f>IF(ISBLANK(G2),"",G2-F2+H2)</f>
        <v>0.54791666666666672</v>
      </c>
      <c r="J2" s="16">
        <v>3</v>
      </c>
      <c r="M2" t="s">
        <v>53</v>
      </c>
      <c r="N2" t="s">
        <v>162</v>
      </c>
    </row>
    <row r="3" spans="1:14" ht="23.25" customHeight="1" x14ac:dyDescent="0.35">
      <c r="A3" s="27"/>
      <c r="B3" s="27"/>
      <c r="C3" s="4" t="s">
        <v>13</v>
      </c>
      <c r="D3" s="5" t="str">
        <f>VLOOKUP(A2,startovka!A:F,5,FALSE)</f>
        <v>Maruška</v>
      </c>
      <c r="E3" s="3" t="s">
        <v>161</v>
      </c>
      <c r="F3" s="13">
        <f>IF(ISBLANK(G2),"",G2)</f>
        <v>0.54791666666666672</v>
      </c>
      <c r="G3" s="13">
        <v>1.1208333333333333</v>
      </c>
      <c r="H3" s="7"/>
      <c r="I3" s="13">
        <f>IF(ISBLANK(G3),"",G3-F3+H3)</f>
        <v>0.57291666666666663</v>
      </c>
      <c r="J3" s="16">
        <v>3</v>
      </c>
      <c r="M3" t="s">
        <v>55</v>
      </c>
      <c r="N3" t="s">
        <v>163</v>
      </c>
    </row>
    <row r="4" spans="1:14" ht="23.25" customHeight="1" x14ac:dyDescent="0.35">
      <c r="A4" s="27"/>
      <c r="B4" s="27"/>
      <c r="C4" s="4" t="s">
        <v>14</v>
      </c>
      <c r="D4" s="5" t="str">
        <f>VLOOKUP(A2,startovka!A:F,6,FALSE)</f>
        <v>Šimon</v>
      </c>
      <c r="E4" s="3" t="s">
        <v>162</v>
      </c>
      <c r="F4" s="13">
        <f>IF(ISBLANK(G3),"",G3)</f>
        <v>1.1208333333333333</v>
      </c>
      <c r="G4" s="13">
        <v>1.6229166666666666</v>
      </c>
      <c r="H4" s="7"/>
      <c r="I4" s="13">
        <f>IF(ISBLANK(G4),"",G4-F4+H4)</f>
        <v>0.50208333333333321</v>
      </c>
      <c r="J4" s="16">
        <v>3</v>
      </c>
    </row>
    <row r="5" spans="1:14" x14ac:dyDescent="0.35">
      <c r="A5" s="28"/>
      <c r="B5" s="29"/>
      <c r="C5" s="29"/>
      <c r="D5" s="29"/>
      <c r="E5" s="29"/>
      <c r="F5" s="29"/>
      <c r="G5" s="29"/>
      <c r="H5" s="29"/>
      <c r="I5" s="30"/>
    </row>
    <row r="6" spans="1:14" x14ac:dyDescent="0.35">
      <c r="A6" s="2" t="str">
        <f>"Tým: "&amp;INDEX(startovka!$A$1:$H$46,B6+1,8)</f>
        <v>Tým: MM</v>
      </c>
      <c r="B6" s="2">
        <v>2</v>
      </c>
      <c r="C6" s="26" t="str">
        <f>VLOOKUP(A7,startovka!A:B,2,FALSE)</f>
        <v>Pražská komuna</v>
      </c>
      <c r="D6" s="26"/>
      <c r="E6" s="3"/>
      <c r="F6" s="8" t="s">
        <v>10</v>
      </c>
      <c r="G6" s="6" t="s">
        <v>11</v>
      </c>
      <c r="H6" s="6" t="s">
        <v>23</v>
      </c>
      <c r="I6" s="6" t="s">
        <v>18</v>
      </c>
      <c r="J6" s="16" t="s">
        <v>15</v>
      </c>
      <c r="K6" s="13">
        <f>IF(ISBLANK(G9),"",G9+SUM(H7:H9))</f>
        <v>1.4430555555555555</v>
      </c>
    </row>
    <row r="7" spans="1:14" ht="23.25" customHeight="1" x14ac:dyDescent="0.35">
      <c r="A7" s="27">
        <f>INDEX(startovka!$A$1:$H$46,B6+1,1)</f>
        <v>174</v>
      </c>
      <c r="B7" s="27"/>
      <c r="C7" s="4" t="s">
        <v>12</v>
      </c>
      <c r="D7" s="5" t="str">
        <f>VLOOKUP(A7,startovka!A:F,4,FALSE)</f>
        <v>Martin vole Dvořák</v>
      </c>
      <c r="E7" s="3" t="str">
        <f>VLOOKUP(A6,$M$1:$N$3,2,FALSE)</f>
        <v>M</v>
      </c>
      <c r="F7" s="13">
        <v>0</v>
      </c>
      <c r="G7" s="13">
        <v>0.40694444444444444</v>
      </c>
      <c r="H7" s="7"/>
      <c r="I7" s="13">
        <f>IF(ISBLANK(G7),"",G7-F7+H7)</f>
        <v>0.40694444444444444</v>
      </c>
      <c r="J7" s="16">
        <v>3</v>
      </c>
    </row>
    <row r="8" spans="1:14" ht="23.25" customHeight="1" x14ac:dyDescent="0.35">
      <c r="A8" s="27"/>
      <c r="B8" s="27"/>
      <c r="C8" s="4" t="s">
        <v>13</v>
      </c>
      <c r="D8" s="5" t="str">
        <f>VLOOKUP(A7,startovka!A:F,5,FALSE)</f>
        <v>Jan Vole Tuchyně</v>
      </c>
      <c r="E8" s="3" t="str">
        <f>VLOOKUP(A6,$M$1:$N$3,2,FALSE)</f>
        <v>M</v>
      </c>
      <c r="F8" s="13">
        <f>IF(ISBLANK(G7),"",G7)</f>
        <v>0.40694444444444444</v>
      </c>
      <c r="G8" s="13">
        <v>0.97986111111111107</v>
      </c>
      <c r="H8" s="7"/>
      <c r="I8" s="13">
        <f>IF(ISBLANK(G8),"",G8-F8+H8)</f>
        <v>0.57291666666666663</v>
      </c>
      <c r="J8" s="16">
        <v>2</v>
      </c>
    </row>
    <row r="9" spans="1:14" ht="23.25" customHeight="1" x14ac:dyDescent="0.35">
      <c r="A9" s="27"/>
      <c r="B9" s="27"/>
      <c r="C9" s="4" t="s">
        <v>14</v>
      </c>
      <c r="D9" s="5" t="str">
        <f>VLOOKUP(A7,startovka!A:F,6,FALSE)</f>
        <v>Matěj Vole Čašek</v>
      </c>
      <c r="E9" s="3" t="str">
        <f>VLOOKUP(A6,$M$1:$N$3,2,FALSE)</f>
        <v>M</v>
      </c>
      <c r="F9" s="13">
        <f>IF(ISBLANK(G8),"",G8)</f>
        <v>0.97986111111111107</v>
      </c>
      <c r="G9" s="13">
        <v>1.4430555555555555</v>
      </c>
      <c r="H9" s="7"/>
      <c r="I9" s="13">
        <f>IF(ISBLANK(G9),"",G9-F9+H9)</f>
        <v>0.46319444444444446</v>
      </c>
      <c r="J9" s="16">
        <v>3</v>
      </c>
    </row>
    <row r="10" spans="1:14" x14ac:dyDescent="0.35">
      <c r="A10" s="28"/>
      <c r="B10" s="29"/>
      <c r="C10" s="29"/>
      <c r="D10" s="29"/>
      <c r="E10" s="29"/>
      <c r="F10" s="29"/>
      <c r="G10" s="29"/>
      <c r="H10" s="29"/>
      <c r="I10" s="30"/>
    </row>
    <row r="11" spans="1:14" x14ac:dyDescent="0.35">
      <c r="A11" s="2" t="str">
        <f>"Tým: "&amp;INDEX(startovka!$A$1:$H$46,B11+1,8)</f>
        <v>Tým: MM</v>
      </c>
      <c r="B11" s="2">
        <f>B6+1</f>
        <v>3</v>
      </c>
      <c r="C11" s="26" t="str">
        <f>VLOOKUP(A12,startovka!A:B,2,FALSE)</f>
        <v>Řízci</v>
      </c>
      <c r="D11" s="26"/>
      <c r="E11" s="3"/>
      <c r="F11" s="8" t="s">
        <v>10</v>
      </c>
      <c r="G11" s="6" t="s">
        <v>11</v>
      </c>
      <c r="H11" s="6" t="s">
        <v>23</v>
      </c>
      <c r="I11" s="6" t="s">
        <v>18</v>
      </c>
      <c r="J11" s="16" t="s">
        <v>15</v>
      </c>
      <c r="K11" s="13">
        <f>IF(ISBLANK(G14),"",G14+SUM(H12:H14))</f>
        <v>1.7416666666666667</v>
      </c>
    </row>
    <row r="12" spans="1:14" ht="23.25" customHeight="1" x14ac:dyDescent="0.35">
      <c r="A12" s="27">
        <f>INDEX(startovka!$A$1:$H$46,B11+1,1)</f>
        <v>175</v>
      </c>
      <c r="B12" s="27"/>
      <c r="C12" s="4" t="s">
        <v>12</v>
      </c>
      <c r="D12" s="5" t="str">
        <f>VLOOKUP(A12,startovka!A:F,4,FALSE)</f>
        <v>Jakub Taške</v>
      </c>
      <c r="E12" s="3" t="str">
        <f>VLOOKUP(A11,$M$1:$N$3,2,FALSE)</f>
        <v>M</v>
      </c>
      <c r="F12" s="13">
        <v>0</v>
      </c>
      <c r="G12" s="13">
        <v>0.56944444444444442</v>
      </c>
      <c r="H12" s="7"/>
      <c r="I12" s="13">
        <f>IF(ISBLANK(G12),"",G12-F12+H12)</f>
        <v>0.56944444444444442</v>
      </c>
      <c r="J12" s="16">
        <v>3</v>
      </c>
    </row>
    <row r="13" spans="1:14" ht="23.25" customHeight="1" x14ac:dyDescent="0.35">
      <c r="A13" s="27"/>
      <c r="B13" s="27"/>
      <c r="C13" s="4" t="s">
        <v>13</v>
      </c>
      <c r="D13" s="5" t="str">
        <f>VLOOKUP(A12,startovka!A:F,5,FALSE)</f>
        <v>Patrik Meloun</v>
      </c>
      <c r="E13" s="3" t="str">
        <f>VLOOKUP(A11,$M$1:$N$3,2,FALSE)</f>
        <v>M</v>
      </c>
      <c r="F13" s="13">
        <f>IF(ISBLANK(G12),"",G12)</f>
        <v>0.56944444444444442</v>
      </c>
      <c r="G13" s="13">
        <v>1.1027777777777779</v>
      </c>
      <c r="H13" s="7"/>
      <c r="I13" s="13">
        <f>IF(ISBLANK(G13),"",G13-F13+H13)</f>
        <v>0.53333333333333344</v>
      </c>
      <c r="J13" s="16">
        <v>3</v>
      </c>
    </row>
    <row r="14" spans="1:14" ht="23.25" customHeight="1" x14ac:dyDescent="0.35">
      <c r="A14" s="27"/>
      <c r="B14" s="27"/>
      <c r="C14" s="4" t="s">
        <v>14</v>
      </c>
      <c r="D14" s="5" t="str">
        <f>VLOOKUP(A12,startovka!A:F,6,FALSE)</f>
        <v>Matěj Drobný</v>
      </c>
      <c r="E14" s="3" t="str">
        <f>VLOOKUP(A11,$M$1:$N$3,2,FALSE)</f>
        <v>M</v>
      </c>
      <c r="F14" s="13">
        <f>IF(ISBLANK(G13),"",G13)</f>
        <v>1.1027777777777779</v>
      </c>
      <c r="G14" s="13">
        <v>1.7416666666666667</v>
      </c>
      <c r="H14" s="7"/>
      <c r="I14" s="13">
        <f>IF(ISBLANK(G14),"",G14-F14+H14)</f>
        <v>0.63888888888888884</v>
      </c>
      <c r="J14" s="16">
        <v>3</v>
      </c>
    </row>
    <row r="15" spans="1:14" x14ac:dyDescent="0.35">
      <c r="A15" s="28"/>
      <c r="B15" s="29"/>
      <c r="C15" s="29"/>
      <c r="D15" s="29"/>
      <c r="E15" s="29"/>
      <c r="F15" s="29"/>
      <c r="G15" s="29"/>
      <c r="H15" s="29"/>
      <c r="I15" s="30"/>
    </row>
    <row r="16" spans="1:14" x14ac:dyDescent="0.35">
      <c r="A16" s="2" t="str">
        <f>"Tým: "&amp;INDEX(startovka!$A$1:$H$46,B16+1,8)</f>
        <v>Tým: MM</v>
      </c>
      <c r="B16" s="2">
        <f>B11+1</f>
        <v>4</v>
      </c>
      <c r="C16" s="26" t="str">
        <f>VLOOKUP(A17,startovka!A:B,2,FALSE)</f>
        <v>Větráci</v>
      </c>
      <c r="D16" s="26"/>
      <c r="E16" s="3"/>
      <c r="F16" s="8" t="s">
        <v>10</v>
      </c>
      <c r="G16" s="6" t="s">
        <v>11</v>
      </c>
      <c r="H16" s="6" t="s">
        <v>23</v>
      </c>
      <c r="I16" s="6" t="s">
        <v>18</v>
      </c>
      <c r="J16" s="16" t="s">
        <v>15</v>
      </c>
      <c r="K16" s="13">
        <f>IF(ISBLANK(G19),"",G19+SUM(H17:H19))</f>
        <v>1.3888888888888888</v>
      </c>
    </row>
    <row r="17" spans="1:11" ht="23.25" customHeight="1" x14ac:dyDescent="0.35">
      <c r="A17" s="27">
        <f>INDEX(startovka!$A$1:$H$46,B16+1,1)</f>
        <v>176</v>
      </c>
      <c r="B17" s="27"/>
      <c r="C17" s="4" t="s">
        <v>12</v>
      </c>
      <c r="D17" s="5" t="str">
        <f>VLOOKUP(A17,startovka!A:F,4,FALSE)</f>
        <v>Pálos</v>
      </c>
      <c r="E17" s="3" t="str">
        <f>VLOOKUP(A16,$M$1:$N$3,2,FALSE)</f>
        <v>M</v>
      </c>
      <c r="F17" s="13">
        <v>0</v>
      </c>
      <c r="G17" s="13">
        <v>0.49236111111111114</v>
      </c>
      <c r="H17" s="7"/>
      <c r="I17" s="13">
        <f>IF(ISBLANK(G17),"",G17-F17+H17)</f>
        <v>0.49236111111111114</v>
      </c>
      <c r="J17" s="16">
        <v>3</v>
      </c>
    </row>
    <row r="18" spans="1:11" ht="23.25" customHeight="1" x14ac:dyDescent="0.35">
      <c r="A18" s="27"/>
      <c r="B18" s="27"/>
      <c r="C18" s="4" t="s">
        <v>13</v>
      </c>
      <c r="D18" s="5" t="str">
        <f>VLOOKUP(A17,startovka!A:F,5,FALSE)</f>
        <v>Brouk</v>
      </c>
      <c r="E18" s="3" t="str">
        <f>VLOOKUP(A16,$M$1:$N$3,2,FALSE)</f>
        <v>M</v>
      </c>
      <c r="F18" s="13">
        <f>IF(ISBLANK(G17),"",G17)</f>
        <v>0.49236111111111114</v>
      </c>
      <c r="G18" s="13">
        <v>0.96805555555555556</v>
      </c>
      <c r="H18" s="7"/>
      <c r="I18" s="13">
        <f>IF(ISBLANK(G18),"",G18-F18+H18)</f>
        <v>0.47569444444444442</v>
      </c>
      <c r="J18" s="16">
        <v>1</v>
      </c>
    </row>
    <row r="19" spans="1:11" ht="23.25" customHeight="1" x14ac:dyDescent="0.35">
      <c r="A19" s="27"/>
      <c r="B19" s="27"/>
      <c r="C19" s="4" t="s">
        <v>14</v>
      </c>
      <c r="D19" s="5" t="str">
        <f>VLOOKUP(A17,startovka!A:F,6,FALSE)</f>
        <v>Radek</v>
      </c>
      <c r="E19" s="3" t="str">
        <f>VLOOKUP(A16,$M$1:$N$3,2,FALSE)</f>
        <v>M</v>
      </c>
      <c r="F19" s="13">
        <f>IF(ISBLANK(G18),"",G18)</f>
        <v>0.96805555555555556</v>
      </c>
      <c r="G19" s="13">
        <v>1.3888888888888888</v>
      </c>
      <c r="H19" s="7"/>
      <c r="I19" s="13">
        <f>IF(ISBLANK(G19),"",G19-F19+H19)</f>
        <v>0.42083333333333328</v>
      </c>
      <c r="J19" s="16">
        <v>3</v>
      </c>
    </row>
    <row r="20" spans="1:11" x14ac:dyDescent="0.35">
      <c r="A20" s="28"/>
      <c r="B20" s="29"/>
      <c r="C20" s="29"/>
      <c r="D20" s="29"/>
      <c r="E20" s="29"/>
      <c r="F20" s="29"/>
      <c r="G20" s="29"/>
      <c r="H20" s="29"/>
      <c r="I20" s="30"/>
    </row>
    <row r="21" spans="1:11" x14ac:dyDescent="0.35">
      <c r="A21" s="2" t="str">
        <f>"Tým: "&amp;INDEX(startovka!$A$1:$H$46,B21+1,8)</f>
        <v>Tým: MM</v>
      </c>
      <c r="B21" s="2">
        <f>B16+1</f>
        <v>5</v>
      </c>
      <c r="C21" s="26" t="str">
        <f>VLOOKUP(A22,startovka!A:B,2,FALSE)</f>
        <v>POT (Piatlon Olympic Team)</v>
      </c>
      <c r="D21" s="26"/>
      <c r="E21" s="3"/>
      <c r="F21" s="8" t="s">
        <v>10</v>
      </c>
      <c r="G21" s="6" t="s">
        <v>11</v>
      </c>
      <c r="H21" s="6" t="s">
        <v>23</v>
      </c>
      <c r="I21" s="6" t="s">
        <v>18</v>
      </c>
      <c r="J21" s="16" t="s">
        <v>15</v>
      </c>
      <c r="K21" s="13">
        <f>IF(ISBLANK(G24),"",G24+SUM(H22:H24))</f>
        <v>1.8208333333333333</v>
      </c>
    </row>
    <row r="22" spans="1:11" ht="23.25" customHeight="1" x14ac:dyDescent="0.35">
      <c r="A22" s="27">
        <f>INDEX(startovka!$A$1:$H$46,B21+1,1)</f>
        <v>177</v>
      </c>
      <c r="B22" s="27"/>
      <c r="C22" s="4" t="s">
        <v>12</v>
      </c>
      <c r="D22" s="5" t="str">
        <f>VLOOKUP(A22,startovka!A:F,4,FALSE)</f>
        <v>Marek Lejsek</v>
      </c>
      <c r="E22" s="3" t="str">
        <f>VLOOKUP(A21,$M$1:$N$3,2,FALSE)</f>
        <v>M</v>
      </c>
      <c r="F22" s="13">
        <v>0</v>
      </c>
      <c r="G22" s="13">
        <v>0.47291666666666665</v>
      </c>
      <c r="H22" s="7"/>
      <c r="I22" s="13">
        <f>IF(ISBLANK(G22),"",G22-F22+H22)</f>
        <v>0.47291666666666665</v>
      </c>
      <c r="J22" s="16">
        <v>2</v>
      </c>
    </row>
    <row r="23" spans="1:11" ht="23.25" customHeight="1" x14ac:dyDescent="0.35">
      <c r="A23" s="27"/>
      <c r="B23" s="27"/>
      <c r="C23" s="4" t="s">
        <v>13</v>
      </c>
      <c r="D23" s="5" t="str">
        <f>VLOOKUP(A22,startovka!A:F,5,FALSE)</f>
        <v>Martin Fiala</v>
      </c>
      <c r="E23" s="3" t="str">
        <f>VLOOKUP(A21,$M$1:$N$3,2,FALSE)</f>
        <v>M</v>
      </c>
      <c r="F23" s="13">
        <f>IF(ISBLANK(G22),"",G22)</f>
        <v>0.47291666666666665</v>
      </c>
      <c r="G23" s="13">
        <v>1.1458333333333333</v>
      </c>
      <c r="H23" s="7"/>
      <c r="I23" s="13">
        <f>IF(ISBLANK(G23),"",G23-F23+H23)</f>
        <v>0.67291666666666661</v>
      </c>
      <c r="J23" s="16">
        <v>3</v>
      </c>
    </row>
    <row r="24" spans="1:11" ht="23.25" customHeight="1" x14ac:dyDescent="0.35">
      <c r="A24" s="27"/>
      <c r="B24" s="27"/>
      <c r="C24" s="4" t="s">
        <v>14</v>
      </c>
      <c r="D24" s="5" t="str">
        <f>VLOOKUP(A22,startovka!A:F,6,FALSE)</f>
        <v>Jan Hájek</v>
      </c>
      <c r="E24" s="3" t="str">
        <f>VLOOKUP(A21,$M$1:$N$3,2,FALSE)</f>
        <v>M</v>
      </c>
      <c r="F24" s="13">
        <f>IF(ISBLANK(G23),"",G23)</f>
        <v>1.1458333333333333</v>
      </c>
      <c r="G24" s="13">
        <v>1.8208333333333333</v>
      </c>
      <c r="H24" s="7"/>
      <c r="I24" s="13">
        <f>IF(ISBLANK(G24),"",G24-F24+H24)</f>
        <v>0.67500000000000004</v>
      </c>
      <c r="J24" s="16">
        <v>2</v>
      </c>
    </row>
    <row r="25" spans="1:11" x14ac:dyDescent="0.35">
      <c r="A25" s="28"/>
      <c r="B25" s="29"/>
      <c r="C25" s="29"/>
      <c r="D25" s="29"/>
      <c r="E25" s="29"/>
      <c r="F25" s="29"/>
      <c r="G25" s="29"/>
      <c r="H25" s="29"/>
      <c r="I25" s="30"/>
    </row>
    <row r="26" spans="1:11" x14ac:dyDescent="0.35">
      <c r="A26" s="2" t="str">
        <f>"Tým: "&amp;INDEX(startovka!$A$1:$H$46,B26+1,8)</f>
        <v>Tým: MZ</v>
      </c>
      <c r="B26" s="2">
        <f>B21+1</f>
        <v>6</v>
      </c>
      <c r="C26" s="26" t="str">
        <f>VLOOKUP(A27,startovka!A:B,2,FALSE)</f>
        <v>May the pork be with you</v>
      </c>
      <c r="D26" s="26"/>
      <c r="E26" s="3"/>
      <c r="F26" s="8" t="s">
        <v>10</v>
      </c>
      <c r="G26" s="6" t="s">
        <v>11</v>
      </c>
      <c r="H26" s="6" t="s">
        <v>23</v>
      </c>
      <c r="I26" s="6" t="s">
        <v>18</v>
      </c>
      <c r="J26" s="16" t="s">
        <v>15</v>
      </c>
      <c r="K26" s="13">
        <f>IF(ISBLANK(G29),"",G29+SUM(H27:H29))</f>
        <v>1.6937500000000001</v>
      </c>
    </row>
    <row r="27" spans="1:11" ht="23.25" customHeight="1" x14ac:dyDescent="0.35">
      <c r="A27" s="27">
        <f>INDEX(startovka!$A$1:$H$46,B26+1,1)</f>
        <v>178</v>
      </c>
      <c r="B27" s="27"/>
      <c r="C27" s="4" t="s">
        <v>12</v>
      </c>
      <c r="D27" s="5" t="str">
        <f>VLOOKUP(A27,startovka!A:F,4,FALSE)</f>
        <v>Nora Krehotova</v>
      </c>
      <c r="E27" s="3" t="s">
        <v>161</v>
      </c>
      <c r="F27" s="13">
        <v>0</v>
      </c>
      <c r="G27" s="13">
        <v>0.63055555555555554</v>
      </c>
      <c r="H27" s="7"/>
      <c r="I27" s="13">
        <f>IF(ISBLANK(G27),"",G27-F27+H27)</f>
        <v>0.63055555555555554</v>
      </c>
      <c r="J27" s="16">
        <v>3</v>
      </c>
    </row>
    <row r="28" spans="1:11" ht="23.25" customHeight="1" x14ac:dyDescent="0.35">
      <c r="A28" s="27"/>
      <c r="B28" s="27"/>
      <c r="C28" s="4" t="s">
        <v>13</v>
      </c>
      <c r="D28" s="5" t="str">
        <f>VLOOKUP(A27,startovka!A:F,5,FALSE)</f>
        <v>Jan Riha</v>
      </c>
      <c r="E28" s="3" t="s">
        <v>162</v>
      </c>
      <c r="F28" s="13">
        <f>IF(ISBLANK(G27),"",G27)</f>
        <v>0.63055555555555554</v>
      </c>
      <c r="G28" s="13">
        <v>1.1652777777777779</v>
      </c>
      <c r="H28" s="7"/>
      <c r="I28" s="13">
        <f>IF(ISBLANK(G28),"",G28-F28+H28)</f>
        <v>0.53472222222222232</v>
      </c>
      <c r="J28" s="16">
        <v>3</v>
      </c>
    </row>
    <row r="29" spans="1:11" ht="23.25" customHeight="1" x14ac:dyDescent="0.35">
      <c r="A29" s="27"/>
      <c r="B29" s="27"/>
      <c r="C29" s="4" t="s">
        <v>14</v>
      </c>
      <c r="D29" s="5" t="str">
        <f>VLOOKUP(A27,startovka!A:F,6,FALSE)</f>
        <v>Ondra Jakerle</v>
      </c>
      <c r="E29" s="3" t="s">
        <v>162</v>
      </c>
      <c r="F29" s="13">
        <f>IF(ISBLANK(G28),"",G28)</f>
        <v>1.1652777777777779</v>
      </c>
      <c r="G29" s="13">
        <v>1.6937500000000001</v>
      </c>
      <c r="H29" s="7"/>
      <c r="I29" s="13">
        <f>IF(ISBLANK(G29),"",G29-F29+H29)</f>
        <v>0.52847222222222223</v>
      </c>
      <c r="J29" s="16">
        <v>3</v>
      </c>
    </row>
    <row r="30" spans="1:11" x14ac:dyDescent="0.35">
      <c r="A30" s="28"/>
      <c r="B30" s="29"/>
      <c r="C30" s="29"/>
      <c r="D30" s="29"/>
      <c r="E30" s="29"/>
      <c r="F30" s="29"/>
      <c r="G30" s="29"/>
      <c r="H30" s="29"/>
      <c r="I30" s="30"/>
    </row>
    <row r="31" spans="1:11" x14ac:dyDescent="0.35">
      <c r="A31" s="2" t="str">
        <f>"Tým: "&amp;INDEX(startovka!$A$1:$H$46,B31+1,8)</f>
        <v>Tým: MM</v>
      </c>
      <c r="B31" s="2">
        <f>B26+1</f>
        <v>7</v>
      </c>
      <c r="C31" s="26" t="str">
        <f>VLOOKUP(A32,startovka!A:B,2,FALSE)</f>
        <v>Dobře už bylo</v>
      </c>
      <c r="D31" s="26"/>
      <c r="E31" s="3"/>
      <c r="F31" s="8" t="s">
        <v>10</v>
      </c>
      <c r="G31" s="6" t="s">
        <v>11</v>
      </c>
      <c r="H31" s="6" t="s">
        <v>23</v>
      </c>
      <c r="I31" s="6" t="s">
        <v>18</v>
      </c>
      <c r="J31" s="16" t="s">
        <v>15</v>
      </c>
      <c r="K31" s="13">
        <f>IF(ISBLANK(G34),"",G34+SUM(H32:H34))</f>
        <v>2.0569444444444445</v>
      </c>
    </row>
    <row r="32" spans="1:11" ht="23.25" customHeight="1" x14ac:dyDescent="0.35">
      <c r="A32" s="27">
        <f>INDEX(startovka!$A$1:$H$46,B31+1,1)</f>
        <v>179</v>
      </c>
      <c r="B32" s="27"/>
      <c r="C32" s="4" t="s">
        <v>12</v>
      </c>
      <c r="D32" s="5" t="str">
        <f>VLOOKUP(A32,startovka!A:F,4,FALSE)</f>
        <v>Vojta</v>
      </c>
      <c r="E32" s="3" t="str">
        <f>VLOOKUP(A31,$M$1:$N$3,2,FALSE)</f>
        <v>M</v>
      </c>
      <c r="F32" s="13">
        <v>0</v>
      </c>
      <c r="G32" s="13">
        <v>0.71666666666666667</v>
      </c>
      <c r="H32" s="7"/>
      <c r="I32" s="13">
        <f>IF(ISBLANK(G32),"",G32-F32+H32)</f>
        <v>0.71666666666666667</v>
      </c>
      <c r="J32" s="16">
        <v>3</v>
      </c>
    </row>
    <row r="33" spans="1:11" ht="23.25" customHeight="1" x14ac:dyDescent="0.35">
      <c r="A33" s="27"/>
      <c r="B33" s="27"/>
      <c r="C33" s="4" t="s">
        <v>13</v>
      </c>
      <c r="D33" s="5" t="str">
        <f>VLOOKUP(A32,startovka!A:F,5,FALSE)</f>
        <v>Ondra</v>
      </c>
      <c r="E33" s="3" t="str">
        <f>VLOOKUP(A31,$M$1:$N$3,2,FALSE)</f>
        <v>M</v>
      </c>
      <c r="F33" s="13">
        <f>IF(ISBLANK(G32),"",G32)</f>
        <v>0.71666666666666667</v>
      </c>
      <c r="G33" s="13">
        <v>1.2756944444444445</v>
      </c>
      <c r="H33" s="7"/>
      <c r="I33" s="13">
        <f>IF(ISBLANK(G33),"",G33-F33+H33)</f>
        <v>0.55902777777777779</v>
      </c>
      <c r="J33" s="16">
        <v>3</v>
      </c>
    </row>
    <row r="34" spans="1:11" ht="23.25" customHeight="1" x14ac:dyDescent="0.35">
      <c r="A34" s="27"/>
      <c r="B34" s="27"/>
      <c r="C34" s="4" t="s">
        <v>14</v>
      </c>
      <c r="D34" s="5" t="str">
        <f>VLOOKUP(A32,startovka!A:F,6,FALSE)</f>
        <v>Lada</v>
      </c>
      <c r="E34" s="3" t="str">
        <f>VLOOKUP(A31,$M$1:$N$3,2,FALSE)</f>
        <v>M</v>
      </c>
      <c r="F34" s="13">
        <f>IF(ISBLANK(G33),"",G33)</f>
        <v>1.2756944444444445</v>
      </c>
      <c r="G34" s="13">
        <v>2.0569444444444445</v>
      </c>
      <c r="H34" s="7"/>
      <c r="I34" s="13">
        <f>IF(ISBLANK(G34),"",G34-F34+H34)</f>
        <v>0.78125</v>
      </c>
      <c r="J34" s="16">
        <v>2</v>
      </c>
    </row>
    <row r="35" spans="1:11" x14ac:dyDescent="0.35">
      <c r="A35" s="28"/>
      <c r="B35" s="29"/>
      <c r="C35" s="29"/>
      <c r="D35" s="29"/>
      <c r="E35" s="29"/>
      <c r="F35" s="29"/>
      <c r="G35" s="29"/>
      <c r="H35" s="29"/>
      <c r="I35" s="30"/>
    </row>
    <row r="36" spans="1:11" x14ac:dyDescent="0.35">
      <c r="A36" s="2" t="str">
        <f>"Tým: "&amp;INDEX(startovka!$A$1:$H$46,B36+1,8)</f>
        <v>Tým: MM</v>
      </c>
      <c r="B36" s="2">
        <f>B31+1</f>
        <v>8</v>
      </c>
      <c r="C36" s="26" t="str">
        <f>VLOOKUP(A37,startovka!A:B,2,FALSE)</f>
        <v>Dobrovolníci z Liberce (Náplava)</v>
      </c>
      <c r="D36" s="26"/>
      <c r="E36" s="3"/>
      <c r="F36" s="8" t="s">
        <v>10</v>
      </c>
      <c r="G36" s="6" t="s">
        <v>11</v>
      </c>
      <c r="H36" s="6" t="s">
        <v>23</v>
      </c>
      <c r="I36" s="6" t="s">
        <v>18</v>
      </c>
      <c r="J36" s="16" t="s">
        <v>15</v>
      </c>
      <c r="K36" s="13">
        <f>IF(ISBLANK(G39),"",G39+SUM(H37:H39))</f>
        <v>1.9243055555555555</v>
      </c>
    </row>
    <row r="37" spans="1:11" ht="23.25" customHeight="1" x14ac:dyDescent="0.35">
      <c r="A37" s="27">
        <f>INDEX(startovka!$A$1:$H$46,B36+1,1)</f>
        <v>180</v>
      </c>
      <c r="B37" s="27"/>
      <c r="C37" s="4" t="s">
        <v>12</v>
      </c>
      <c r="D37" s="5" t="str">
        <f>VLOOKUP(A37,startovka!A:F,4,FALSE)</f>
        <v>Petr Klajl</v>
      </c>
      <c r="E37" s="3" t="str">
        <f>VLOOKUP(A36,$M$1:$N$3,2,FALSE)</f>
        <v>M</v>
      </c>
      <c r="F37" s="13">
        <v>0</v>
      </c>
      <c r="G37" s="13">
        <v>0.55972222222222223</v>
      </c>
      <c r="H37" s="7"/>
      <c r="I37" s="13">
        <f>IF(ISBLANK(G37),"",G37-F37+H37)</f>
        <v>0.55972222222222223</v>
      </c>
      <c r="J37" s="16">
        <v>3</v>
      </c>
    </row>
    <row r="38" spans="1:11" ht="23.25" customHeight="1" x14ac:dyDescent="0.35">
      <c r="A38" s="27"/>
      <c r="B38" s="27"/>
      <c r="C38" s="4" t="s">
        <v>13</v>
      </c>
      <c r="D38" s="5" t="str">
        <f>VLOOKUP(A37,startovka!A:F,5,FALSE)</f>
        <v>Karel Ohera</v>
      </c>
      <c r="E38" s="3" t="str">
        <f>VLOOKUP(A36,$M$1:$N$3,2,FALSE)</f>
        <v>M</v>
      </c>
      <c r="F38" s="13">
        <f>IF(ISBLANK(G37),"",G37)</f>
        <v>0.55972222222222223</v>
      </c>
      <c r="G38" s="13">
        <v>1.3298611111111112</v>
      </c>
      <c r="H38" s="7"/>
      <c r="I38" s="13">
        <f>IF(ISBLANK(G38),"",G38-F38+H38)</f>
        <v>0.77013888888888893</v>
      </c>
      <c r="J38" s="16">
        <v>3</v>
      </c>
    </row>
    <row r="39" spans="1:11" ht="23.25" customHeight="1" x14ac:dyDescent="0.35">
      <c r="A39" s="27"/>
      <c r="B39" s="27"/>
      <c r="C39" s="4" t="s">
        <v>14</v>
      </c>
      <c r="D39" s="5" t="str">
        <f>VLOOKUP(A37,startovka!A:F,6,FALSE)</f>
        <v>Martin Kouřil</v>
      </c>
      <c r="E39" s="3" t="str">
        <f>VLOOKUP(A36,$M$1:$N$3,2,FALSE)</f>
        <v>M</v>
      </c>
      <c r="F39" s="13">
        <f>IF(ISBLANK(G38),"",G38)</f>
        <v>1.3298611111111112</v>
      </c>
      <c r="G39" s="13">
        <v>1.9243055555555555</v>
      </c>
      <c r="H39" s="7"/>
      <c r="I39" s="13">
        <f>IF(ISBLANK(G39),"",G39-F39+H39)</f>
        <v>0.59444444444444433</v>
      </c>
      <c r="J39" s="16">
        <v>3</v>
      </c>
    </row>
    <row r="40" spans="1:11" x14ac:dyDescent="0.35">
      <c r="A40" s="28"/>
      <c r="B40" s="29"/>
      <c r="C40" s="29"/>
      <c r="D40" s="29"/>
      <c r="E40" s="29"/>
      <c r="F40" s="29"/>
      <c r="G40" s="29"/>
      <c r="H40" s="29"/>
      <c r="I40" s="30"/>
    </row>
    <row r="41" spans="1:11" x14ac:dyDescent="0.35">
      <c r="A41" s="2" t="str">
        <f>"Tým: "&amp;INDEX(startovka!$A$1:$H$46,B41+1,8)</f>
        <v>Tým: MM</v>
      </c>
      <c r="B41" s="2">
        <f>B36+1</f>
        <v>9</v>
      </c>
      <c r="C41" s="26" t="str">
        <f>VLOOKUP(A42,startovka!A:B,2,FALSE)</f>
        <v>Do Hrdla Ihned</v>
      </c>
      <c r="D41" s="26"/>
      <c r="E41" s="3"/>
      <c r="F41" s="8" t="s">
        <v>10</v>
      </c>
      <c r="G41" s="6" t="s">
        <v>11</v>
      </c>
      <c r="H41" s="6" t="s">
        <v>23</v>
      </c>
      <c r="I41" s="6" t="s">
        <v>18</v>
      </c>
      <c r="J41" s="16" t="s">
        <v>15</v>
      </c>
      <c r="K41" s="13">
        <f>IF(ISBLANK(G44),"",G44+SUM(H42:H44))</f>
        <v>1.695138888888889</v>
      </c>
    </row>
    <row r="42" spans="1:11" ht="23.25" customHeight="1" x14ac:dyDescent="0.35">
      <c r="A42" s="27">
        <f>INDEX(startovka!$A$1:$H$46,B41+1,1)</f>
        <v>181</v>
      </c>
      <c r="B42" s="27"/>
      <c r="C42" s="4" t="s">
        <v>12</v>
      </c>
      <c r="D42" s="5" t="str">
        <f>VLOOKUP(A42,startovka!A:F,4,FALSE)</f>
        <v>David Křivánek</v>
      </c>
      <c r="E42" s="3" t="str">
        <f>VLOOKUP(A41,$M$1:$N$3,2,FALSE)</f>
        <v>M</v>
      </c>
      <c r="F42" s="13">
        <v>0</v>
      </c>
      <c r="G42" s="13">
        <v>0.49722222222222223</v>
      </c>
      <c r="H42" s="7"/>
      <c r="I42" s="13">
        <f>IF(ISBLANK(G42),"",G42-F42+H42)</f>
        <v>0.49722222222222223</v>
      </c>
      <c r="J42" s="16">
        <v>3</v>
      </c>
    </row>
    <row r="43" spans="1:11" ht="23.25" customHeight="1" x14ac:dyDescent="0.35">
      <c r="A43" s="27"/>
      <c r="B43" s="27"/>
      <c r="C43" s="4" t="s">
        <v>13</v>
      </c>
      <c r="D43" s="5" t="str">
        <f>VLOOKUP(A42,startovka!A:F,5,FALSE)</f>
        <v>Martin Krištůfek</v>
      </c>
      <c r="E43" s="3" t="str">
        <f>VLOOKUP(A41,$M$1:$N$3,2,FALSE)</f>
        <v>M</v>
      </c>
      <c r="F43" s="13">
        <f>IF(ISBLANK(G42),"",G42)</f>
        <v>0.49722222222222223</v>
      </c>
      <c r="G43" s="13">
        <v>1.0881944444444445</v>
      </c>
      <c r="H43" s="7"/>
      <c r="I43" s="13">
        <f>IF(ISBLANK(G43),"",G43-F43+H43)</f>
        <v>0.59097222222222223</v>
      </c>
      <c r="J43" s="16">
        <v>2</v>
      </c>
    </row>
    <row r="44" spans="1:11" ht="23.25" customHeight="1" x14ac:dyDescent="0.35">
      <c r="A44" s="27"/>
      <c r="B44" s="27"/>
      <c r="C44" s="4" t="s">
        <v>14</v>
      </c>
      <c r="D44" s="5" t="str">
        <f>VLOOKUP(A42,startovka!A:F,6,FALSE)</f>
        <v>Lukáš Spilka</v>
      </c>
      <c r="E44" s="3" t="str">
        <f>VLOOKUP(A41,$M$1:$N$3,2,FALSE)</f>
        <v>M</v>
      </c>
      <c r="F44" s="13">
        <f>IF(ISBLANK(G43),"",G43)</f>
        <v>1.0881944444444445</v>
      </c>
      <c r="G44" s="13">
        <v>1.695138888888889</v>
      </c>
      <c r="H44" s="7"/>
      <c r="I44" s="13">
        <f>IF(ISBLANK(G44),"",G44-F44+H44)</f>
        <v>0.60694444444444451</v>
      </c>
      <c r="J44" s="16">
        <v>3</v>
      </c>
    </row>
    <row r="45" spans="1:11" x14ac:dyDescent="0.35">
      <c r="A45" s="28"/>
      <c r="B45" s="29"/>
      <c r="C45" s="29"/>
      <c r="D45" s="29"/>
      <c r="E45" s="29"/>
      <c r="F45" s="29"/>
      <c r="G45" s="29"/>
      <c r="H45" s="29"/>
      <c r="I45" s="30"/>
    </row>
    <row r="46" spans="1:11" x14ac:dyDescent="0.35">
      <c r="A46" s="2" t="str">
        <f>"Tým: "&amp;INDEX(startovka!$A$1:$H$46,B46+1,8)</f>
        <v>Tým: MM</v>
      </c>
      <c r="B46" s="2">
        <f>B41+1</f>
        <v>10</v>
      </c>
      <c r="C46" s="26" t="str">
        <f>VLOOKUP(A47,startovka!A:B,2,FALSE)</f>
        <v>Jezdci Alkokalypsy</v>
      </c>
      <c r="D46" s="26"/>
      <c r="E46" s="3"/>
      <c r="F46" s="8" t="s">
        <v>10</v>
      </c>
      <c r="G46" s="6" t="s">
        <v>11</v>
      </c>
      <c r="H46" s="6" t="s">
        <v>23</v>
      </c>
      <c r="I46" s="6" t="s">
        <v>18</v>
      </c>
      <c r="J46" s="16" t="s">
        <v>15</v>
      </c>
      <c r="K46" s="13">
        <f>IF(ISBLANK(G49),"",G49+SUM(H47:H49))</f>
        <v>1.5888888888888888</v>
      </c>
    </row>
    <row r="47" spans="1:11" ht="23.25" customHeight="1" x14ac:dyDescent="0.35">
      <c r="A47" s="27">
        <f>INDEX(startovka!$A$1:$H$46,B46+1,1)</f>
        <v>182</v>
      </c>
      <c r="B47" s="27"/>
      <c r="C47" s="4" t="s">
        <v>12</v>
      </c>
      <c r="D47" s="5" t="str">
        <f>VLOOKUP(A47,startovka!A:F,4,FALSE)</f>
        <v>Michal Večeřa</v>
      </c>
      <c r="E47" s="3" t="str">
        <f>VLOOKUP(A46,$M$1:$N$3,2,FALSE)</f>
        <v>M</v>
      </c>
      <c r="F47" s="13">
        <v>0</v>
      </c>
      <c r="G47" s="13">
        <v>0.54513888888888884</v>
      </c>
      <c r="H47" s="7"/>
      <c r="I47" s="13">
        <f>IF(ISBLANK(G47),"",G47-F47+H47)</f>
        <v>0.54513888888888884</v>
      </c>
      <c r="J47" s="16">
        <v>3</v>
      </c>
    </row>
    <row r="48" spans="1:11" ht="23.25" customHeight="1" x14ac:dyDescent="0.35">
      <c r="A48" s="27"/>
      <c r="B48" s="27"/>
      <c r="C48" s="4" t="s">
        <v>13</v>
      </c>
      <c r="D48" s="5" t="str">
        <f>VLOOKUP(A47,startovka!A:F,5,FALSE)</f>
        <v>Kryštof Stemberk</v>
      </c>
      <c r="E48" s="3" t="str">
        <f>VLOOKUP(A46,$M$1:$N$3,2,FALSE)</f>
        <v>M</v>
      </c>
      <c r="F48" s="13">
        <f>IF(ISBLANK(G47),"",G47)</f>
        <v>0.54513888888888884</v>
      </c>
      <c r="G48" s="13">
        <v>1.1111111111111112</v>
      </c>
      <c r="H48" s="7"/>
      <c r="I48" s="13">
        <f>IF(ISBLANK(G48),"",G48-F48+H48)</f>
        <v>0.56597222222222232</v>
      </c>
      <c r="J48" s="16">
        <v>1</v>
      </c>
    </row>
    <row r="49" spans="1:11" ht="23.25" customHeight="1" x14ac:dyDescent="0.35">
      <c r="A49" s="27"/>
      <c r="B49" s="27"/>
      <c r="C49" s="4" t="s">
        <v>14</v>
      </c>
      <c r="D49" s="5" t="str">
        <f>VLOOKUP(A47,startovka!A:F,6,FALSE)</f>
        <v>Matěj Vejrosta</v>
      </c>
      <c r="E49" s="3" t="str">
        <f>VLOOKUP(A46,$M$1:$N$3,2,FALSE)</f>
        <v>M</v>
      </c>
      <c r="F49" s="13">
        <f>IF(ISBLANK(G48),"",G48)</f>
        <v>1.1111111111111112</v>
      </c>
      <c r="G49" s="13">
        <v>1.5888888888888888</v>
      </c>
      <c r="H49" s="7"/>
      <c r="I49" s="13">
        <f>IF(ISBLANK(G49),"",G49-F49+H49)</f>
        <v>0.47777777777777763</v>
      </c>
      <c r="J49" s="16">
        <v>3</v>
      </c>
    </row>
    <row r="50" spans="1:11" x14ac:dyDescent="0.35">
      <c r="A50" s="28"/>
      <c r="B50" s="29"/>
      <c r="C50" s="29"/>
      <c r="D50" s="29"/>
      <c r="E50" s="29"/>
      <c r="F50" s="29"/>
      <c r="G50" s="29"/>
      <c r="H50" s="29"/>
      <c r="I50" s="30"/>
    </row>
    <row r="51" spans="1:11" x14ac:dyDescent="0.35">
      <c r="A51" s="2" t="str">
        <f>"Tým: "&amp;INDEX(startovka!$A$1:$H$46,B51+1,8)</f>
        <v>Tým: MZ</v>
      </c>
      <c r="B51" s="2">
        <f>B46+1</f>
        <v>11</v>
      </c>
      <c r="C51" s="26" t="str">
        <f>VLOOKUP(A52,startovka!A:B,2,FALSE)</f>
        <v>Alkaci na uteku</v>
      </c>
      <c r="D51" s="26"/>
      <c r="E51" s="3"/>
      <c r="F51" s="8" t="s">
        <v>10</v>
      </c>
      <c r="G51" s="6" t="s">
        <v>11</v>
      </c>
      <c r="H51" s="6" t="s">
        <v>23</v>
      </c>
      <c r="I51" s="6" t="s">
        <v>18</v>
      </c>
      <c r="J51" s="16" t="s">
        <v>15</v>
      </c>
      <c r="K51" s="13">
        <f>IF(ISBLANK(G54),"",G54+SUM(H52:H54))</f>
        <v>2.2937500000000002</v>
      </c>
    </row>
    <row r="52" spans="1:11" ht="23.25" customHeight="1" x14ac:dyDescent="0.35">
      <c r="A52" s="27">
        <f>INDEX(startovka!$A$1:$H$46,B51+1,1)</f>
        <v>183</v>
      </c>
      <c r="B52" s="27"/>
      <c r="C52" s="4" t="s">
        <v>12</v>
      </c>
      <c r="D52" s="5" t="str">
        <f>VLOOKUP(A52,startovka!A:F,4,FALSE)</f>
        <v>Jan Picha</v>
      </c>
      <c r="E52" s="3" t="s">
        <v>162</v>
      </c>
      <c r="F52" s="13">
        <v>0</v>
      </c>
      <c r="G52" s="13">
        <v>0.57222222222222219</v>
      </c>
      <c r="H52" s="7"/>
      <c r="I52" s="13">
        <f>IF(ISBLANK(G52),"",G52-F52+H52)</f>
        <v>0.57222222222222219</v>
      </c>
    </row>
    <row r="53" spans="1:11" ht="23.25" customHeight="1" x14ac:dyDescent="0.35">
      <c r="A53" s="27"/>
      <c r="B53" s="27"/>
      <c r="C53" s="4" t="s">
        <v>13</v>
      </c>
      <c r="D53" s="5" t="str">
        <f>VLOOKUP(A52,startovka!A:F,5,FALSE)</f>
        <v>Marek Schwarz</v>
      </c>
      <c r="E53" s="3" t="s">
        <v>162</v>
      </c>
      <c r="F53" s="13">
        <f>IF(ISBLANK(G52),"",G52)</f>
        <v>0.57222222222222219</v>
      </c>
      <c r="G53" s="13">
        <v>1.2979166666666666</v>
      </c>
      <c r="H53" s="7"/>
      <c r="I53" s="13">
        <f>IF(ISBLANK(G53),"",G53-F53+H53)</f>
        <v>0.72569444444444442</v>
      </c>
    </row>
    <row r="54" spans="1:11" ht="23.25" customHeight="1" x14ac:dyDescent="0.35">
      <c r="A54" s="27"/>
      <c r="B54" s="27"/>
      <c r="C54" s="4" t="s">
        <v>14</v>
      </c>
      <c r="D54" s="5" t="str">
        <f>VLOOKUP(A52,startovka!A:F,6,FALSE)</f>
        <v>Eflerova Jaroslava</v>
      </c>
      <c r="E54" s="3" t="s">
        <v>161</v>
      </c>
      <c r="F54" s="13">
        <f>IF(ISBLANK(G53),"",G53)</f>
        <v>1.2979166666666666</v>
      </c>
      <c r="G54" s="13">
        <v>2.2937500000000002</v>
      </c>
      <c r="H54" s="7"/>
      <c r="I54" s="13">
        <f>IF(ISBLANK(G54),"",G54-F54+H54)</f>
        <v>0.99583333333333357</v>
      </c>
    </row>
    <row r="55" spans="1:11" x14ac:dyDescent="0.35">
      <c r="A55" s="28"/>
      <c r="B55" s="29"/>
      <c r="C55" s="29"/>
      <c r="D55" s="29"/>
      <c r="E55" s="29"/>
      <c r="F55" s="29"/>
      <c r="G55" s="29"/>
      <c r="H55" s="29"/>
      <c r="I55" s="30"/>
    </row>
    <row r="56" spans="1:11" x14ac:dyDescent="0.35">
      <c r="A56" s="2" t="str">
        <f>"Tým: "&amp;INDEX(startovka!$A$1:$H$46,B56+1,8)</f>
        <v>Tým: MM</v>
      </c>
      <c r="B56" s="2">
        <f>B51+1</f>
        <v>12</v>
      </c>
      <c r="C56" s="26" t="str">
        <f>VLOOKUP(A57,startovka!A:B,2,FALSE)</f>
        <v>Kroko-team</v>
      </c>
      <c r="D56" s="26"/>
      <c r="E56" s="3"/>
      <c r="F56" s="8" t="s">
        <v>10</v>
      </c>
      <c r="G56" s="6" t="s">
        <v>11</v>
      </c>
      <c r="H56" s="6" t="s">
        <v>23</v>
      </c>
      <c r="I56" s="6" t="s">
        <v>18</v>
      </c>
      <c r="J56" s="16" t="s">
        <v>15</v>
      </c>
      <c r="K56" s="13">
        <f>IF(ISBLANK(G59),"",G59+SUM(H57:H59))</f>
        <v>1.7555555555555555</v>
      </c>
    </row>
    <row r="57" spans="1:11" ht="23.25" customHeight="1" x14ac:dyDescent="0.35">
      <c r="A57" s="27">
        <f>INDEX(startovka!$A$1:$H$46,B56+1,1)</f>
        <v>184</v>
      </c>
      <c r="B57" s="27"/>
      <c r="C57" s="4" t="s">
        <v>12</v>
      </c>
      <c r="D57" s="5" t="str">
        <f>VLOOKUP(A57,startovka!A:F,4,FALSE)</f>
        <v>Marek Štědronský jr.</v>
      </c>
      <c r="E57" s="3" t="str">
        <f>VLOOKUP(A56,$M$1:$N$3,2,FALSE)</f>
        <v>M</v>
      </c>
      <c r="F57" s="13">
        <v>0</v>
      </c>
      <c r="G57" s="13">
        <v>0.54305555555555551</v>
      </c>
      <c r="H57" s="7"/>
      <c r="I57" s="13">
        <f>IF(ISBLANK(G57),"",G57-F57+H57)</f>
        <v>0.54305555555555551</v>
      </c>
    </row>
    <row r="58" spans="1:11" ht="23.25" customHeight="1" x14ac:dyDescent="0.35">
      <c r="A58" s="27"/>
      <c r="B58" s="27"/>
      <c r="C58" s="4" t="s">
        <v>13</v>
      </c>
      <c r="D58" s="5" t="str">
        <f>VLOOKUP(A57,startovka!A:F,5,FALSE)</f>
        <v>Petr Šaroch</v>
      </c>
      <c r="E58" s="3" t="str">
        <f>VLOOKUP(A56,$M$1:$N$3,2,FALSE)</f>
        <v>M</v>
      </c>
      <c r="F58" s="13">
        <f>IF(ISBLANK(G57),"",G57)</f>
        <v>0.54305555555555551</v>
      </c>
      <c r="G58" s="13">
        <v>1.1347222222222222</v>
      </c>
      <c r="H58" s="7">
        <v>4.1666666666666664E-2</v>
      </c>
      <c r="I58" s="13">
        <f>IF(ISBLANK(G58),"",G58-F58+H58)</f>
        <v>0.6333333333333333</v>
      </c>
    </row>
    <row r="59" spans="1:11" ht="23.25" customHeight="1" x14ac:dyDescent="0.35">
      <c r="A59" s="27"/>
      <c r="B59" s="27"/>
      <c r="C59" s="4" t="s">
        <v>14</v>
      </c>
      <c r="D59" s="5" t="str">
        <f>VLOOKUP(A57,startovka!A:F,6,FALSE)</f>
        <v>Marek Štědronský</v>
      </c>
      <c r="E59" s="3" t="str">
        <f>VLOOKUP(A56,$M$1:$N$3,2,FALSE)</f>
        <v>M</v>
      </c>
      <c r="F59" s="13">
        <f>IF(ISBLANK(G58),"",G58)</f>
        <v>1.1347222222222222</v>
      </c>
      <c r="G59" s="13">
        <v>1.7138888888888888</v>
      </c>
      <c r="H59" s="7"/>
      <c r="I59" s="13">
        <f>IF(ISBLANK(G59),"",G59-F59+H59)</f>
        <v>0.57916666666666661</v>
      </c>
    </row>
    <row r="60" spans="1:11" x14ac:dyDescent="0.35">
      <c r="A60" s="28"/>
      <c r="B60" s="29"/>
      <c r="C60" s="29"/>
      <c r="D60" s="29"/>
      <c r="E60" s="29"/>
      <c r="F60" s="29"/>
      <c r="G60" s="29"/>
      <c r="H60" s="29"/>
      <c r="I60" s="30"/>
    </row>
    <row r="61" spans="1:11" x14ac:dyDescent="0.35">
      <c r="A61" s="2" t="str">
        <f>"Tým: "&amp;INDEX(startovka!$A$1:$H$46,B61+1,8)</f>
        <v>Tým: MM</v>
      </c>
      <c r="B61" s="2">
        <f>B56+1</f>
        <v>13</v>
      </c>
      <c r="C61" s="26" t="str">
        <f>VLOOKUP(A62,startovka!A:B,2,FALSE)</f>
        <v>Jdu pro pívka!</v>
      </c>
      <c r="D61" s="26"/>
      <c r="E61" s="3"/>
      <c r="F61" s="8" t="s">
        <v>10</v>
      </c>
      <c r="G61" s="6" t="s">
        <v>11</v>
      </c>
      <c r="H61" s="6" t="s">
        <v>23</v>
      </c>
      <c r="I61" s="6" t="s">
        <v>18</v>
      </c>
      <c r="J61" s="16" t="s">
        <v>15</v>
      </c>
      <c r="K61" s="13">
        <f>IF(ISBLANK(G64),"",G64+SUM(H62:H64))</f>
        <v>1.5874999999999999</v>
      </c>
    </row>
    <row r="62" spans="1:11" ht="23.25" customHeight="1" x14ac:dyDescent="0.35">
      <c r="A62" s="27">
        <f>INDEX(startovka!$A$1:$H$46,B61+1,1)</f>
        <v>185</v>
      </c>
      <c r="B62" s="27"/>
      <c r="C62" s="4" t="s">
        <v>12</v>
      </c>
      <c r="D62" s="5" t="str">
        <f>VLOOKUP(A62,startovka!A:F,4,FALSE)</f>
        <v>Jakub</v>
      </c>
      <c r="E62" s="3" t="str">
        <f>VLOOKUP(A61,$M$1:$N$3,2,FALSE)</f>
        <v>M</v>
      </c>
      <c r="F62" s="13">
        <v>0</v>
      </c>
      <c r="G62" s="13">
        <v>0.50069444444444444</v>
      </c>
      <c r="H62" s="7"/>
      <c r="I62" s="13">
        <f>IF(ISBLANK(G62),"",G62-F62+H62)</f>
        <v>0.50069444444444444</v>
      </c>
    </row>
    <row r="63" spans="1:11" ht="23.25" customHeight="1" x14ac:dyDescent="0.35">
      <c r="A63" s="27"/>
      <c r="B63" s="27"/>
      <c r="C63" s="4" t="s">
        <v>13</v>
      </c>
      <c r="D63" s="5" t="str">
        <f>VLOOKUP(A62,startovka!A:F,5,FALSE)</f>
        <v>Tomáš</v>
      </c>
      <c r="E63" s="3" t="str">
        <f>VLOOKUP(A61,$M$1:$N$3,2,FALSE)</f>
        <v>M</v>
      </c>
      <c r="F63" s="13">
        <f>IF(ISBLANK(G62),"",G62)</f>
        <v>0.50069444444444444</v>
      </c>
      <c r="G63" s="13">
        <v>1.0020833333333334</v>
      </c>
      <c r="H63" s="7"/>
      <c r="I63" s="13">
        <f>IF(ISBLANK(G63),"",G63-F63+H63)</f>
        <v>0.50138888888888899</v>
      </c>
    </row>
    <row r="64" spans="1:11" ht="23.25" customHeight="1" x14ac:dyDescent="0.35">
      <c r="A64" s="27"/>
      <c r="B64" s="27"/>
      <c r="C64" s="4" t="s">
        <v>14</v>
      </c>
      <c r="D64" s="5" t="str">
        <f>VLOOKUP(A62,startovka!A:F,6,FALSE)</f>
        <v>David</v>
      </c>
      <c r="E64" s="3" t="str">
        <f>VLOOKUP(A61,$M$1:$N$3,2,FALSE)</f>
        <v>M</v>
      </c>
      <c r="F64" s="13">
        <f>IF(ISBLANK(G63),"",G63)</f>
        <v>1.0020833333333334</v>
      </c>
      <c r="G64" s="13">
        <v>1.5874999999999999</v>
      </c>
      <c r="H64" s="7"/>
      <c r="I64" s="13">
        <f>IF(ISBLANK(G64),"",G64-F64+H64)</f>
        <v>0.58541666666666647</v>
      </c>
    </row>
    <row r="65" spans="1:11" x14ac:dyDescent="0.35">
      <c r="A65" s="28"/>
      <c r="B65" s="29"/>
      <c r="C65" s="29"/>
      <c r="D65" s="29"/>
      <c r="E65" s="29"/>
      <c r="F65" s="29"/>
      <c r="G65" s="29"/>
      <c r="H65" s="29"/>
      <c r="I65" s="30"/>
    </row>
    <row r="66" spans="1:11" x14ac:dyDescent="0.35">
      <c r="A66" s="2" t="str">
        <f>"Tým: "&amp;INDEX(startovka!$A$1:$H$46,B66+1,8)</f>
        <v>Tým: ZZ</v>
      </c>
      <c r="B66" s="2">
        <f>B61+1</f>
        <v>14</v>
      </c>
      <c r="C66" s="26" t="str">
        <f>VLOOKUP(A67,startovka!A:B,2,FALSE)</f>
        <v>DB Tragédky 1A</v>
      </c>
      <c r="D66" s="26"/>
      <c r="E66" s="3"/>
      <c r="F66" s="8" t="s">
        <v>10</v>
      </c>
      <c r="G66" s="6" t="s">
        <v>11</v>
      </c>
      <c r="H66" s="6" t="s">
        <v>23</v>
      </c>
      <c r="I66" s="6" t="s">
        <v>18</v>
      </c>
      <c r="J66" s="16" t="s">
        <v>15</v>
      </c>
      <c r="K66" s="13">
        <f>IF(ISBLANK(G69),"",G69+SUM(H67:H69))</f>
        <v>1.8798611111111112</v>
      </c>
    </row>
    <row r="67" spans="1:11" ht="23.25" customHeight="1" x14ac:dyDescent="0.35">
      <c r="A67" s="27">
        <f>INDEX(startovka!$A$1:$H$46,B66+1,1)</f>
        <v>186</v>
      </c>
      <c r="B67" s="27"/>
      <c r="C67" s="4" t="s">
        <v>12</v>
      </c>
      <c r="D67" s="5" t="str">
        <f>VLOOKUP(A67,startovka!A:F,4,FALSE)</f>
        <v>Vanda Ondráčková</v>
      </c>
      <c r="E67" s="3" t="str">
        <f>VLOOKUP(A66,$M$1:$N$3,2,FALSE)</f>
        <v>Z</v>
      </c>
      <c r="F67" s="13">
        <v>0</v>
      </c>
      <c r="G67" s="13">
        <v>0.6333333333333333</v>
      </c>
      <c r="H67" s="7"/>
      <c r="I67" s="13">
        <f>IF(ISBLANK(G67),"",G67-F67+H67)</f>
        <v>0.6333333333333333</v>
      </c>
    </row>
    <row r="68" spans="1:11" ht="23.25" customHeight="1" x14ac:dyDescent="0.35">
      <c r="A68" s="27"/>
      <c r="B68" s="27"/>
      <c r="C68" s="4" t="s">
        <v>13</v>
      </c>
      <c r="D68" s="5" t="str">
        <f>VLOOKUP(A67,startovka!A:F,5,FALSE)</f>
        <v>Petra Burjánková</v>
      </c>
      <c r="E68" s="3" t="str">
        <f>VLOOKUP(A66,$M$1:$N$3,2,FALSE)</f>
        <v>Z</v>
      </c>
      <c r="F68" s="13">
        <f>IF(ISBLANK(G67),"",G67)</f>
        <v>0.6333333333333333</v>
      </c>
      <c r="G68" s="13">
        <v>1.3104166666666666</v>
      </c>
      <c r="H68" s="7"/>
      <c r="I68" s="13">
        <f>IF(ISBLANK(G68),"",G68-F68+H68)</f>
        <v>0.67708333333333326</v>
      </c>
    </row>
    <row r="69" spans="1:11" ht="23.25" customHeight="1" x14ac:dyDescent="0.35">
      <c r="A69" s="27"/>
      <c r="B69" s="27"/>
      <c r="C69" s="4" t="s">
        <v>14</v>
      </c>
      <c r="D69" s="5" t="str">
        <f>VLOOKUP(A67,startovka!A:F,6,FALSE)</f>
        <v>Ingrid Jarošová</v>
      </c>
      <c r="E69" s="3" t="str">
        <f>VLOOKUP(A66,$M$1:$N$3,2,FALSE)</f>
        <v>Z</v>
      </c>
      <c r="F69" s="13">
        <f>IF(ISBLANK(G68),"",G68)</f>
        <v>1.3104166666666666</v>
      </c>
      <c r="G69" s="13">
        <v>1.8798611111111112</v>
      </c>
      <c r="H69" s="7"/>
      <c r="I69" s="13">
        <f>IF(ISBLANK(G69),"",G69-F69+H69)</f>
        <v>0.56944444444444464</v>
      </c>
    </row>
    <row r="70" spans="1:11" x14ac:dyDescent="0.35">
      <c r="A70" s="28"/>
      <c r="B70" s="29"/>
      <c r="C70" s="29"/>
      <c r="D70" s="29"/>
      <c r="E70" s="29"/>
      <c r="F70" s="29"/>
      <c r="G70" s="29"/>
      <c r="H70" s="29"/>
      <c r="I70" s="30"/>
    </row>
    <row r="71" spans="1:11" x14ac:dyDescent="0.35">
      <c r="A71" s="2" t="str">
        <f>"Tým: "&amp;INDEX(startovka!$A$1:$H$46,B71+1,8)</f>
        <v>Tým: ZZ</v>
      </c>
      <c r="B71" s="2">
        <f>B66+1</f>
        <v>15</v>
      </c>
      <c r="C71" s="26" t="str">
        <f>VLOOKUP(A72,startovka!A:B,2,FALSE)</f>
        <v>DB Tragédky</v>
      </c>
      <c r="D71" s="26"/>
      <c r="E71" s="3"/>
      <c r="F71" s="8" t="s">
        <v>10</v>
      </c>
      <c r="G71" s="6" t="s">
        <v>11</v>
      </c>
      <c r="H71" s="6" t="s">
        <v>23</v>
      </c>
      <c r="I71" s="6" t="s">
        <v>18</v>
      </c>
      <c r="J71" s="16" t="s">
        <v>15</v>
      </c>
      <c r="K71" s="13">
        <f>IF(ISBLANK(G74),"",G74+SUM(H72:H74))</f>
        <v>2.1020833333333333</v>
      </c>
    </row>
    <row r="72" spans="1:11" ht="23.25" customHeight="1" x14ac:dyDescent="0.35">
      <c r="A72" s="27">
        <f>INDEX(startovka!$A$1:$H$46,B71+1,1)</f>
        <v>187</v>
      </c>
      <c r="B72" s="27"/>
      <c r="C72" s="4" t="s">
        <v>12</v>
      </c>
      <c r="D72" s="5" t="str">
        <f>VLOOKUP(A72,startovka!A:F,4,FALSE)</f>
        <v>Eliška Kadlecová</v>
      </c>
      <c r="E72" s="3" t="str">
        <f>VLOOKUP(A71,$M$1:$N$3,2,FALSE)</f>
        <v>Z</v>
      </c>
      <c r="F72" s="13">
        <v>0</v>
      </c>
      <c r="G72" s="13">
        <v>0.67638888888888893</v>
      </c>
      <c r="H72" s="7"/>
      <c r="I72" s="13">
        <f>IF(ISBLANK(G72),"",G72-F72+H72)</f>
        <v>0.67638888888888893</v>
      </c>
    </row>
    <row r="73" spans="1:11" ht="23.25" customHeight="1" x14ac:dyDescent="0.35">
      <c r="A73" s="27"/>
      <c r="B73" s="27"/>
      <c r="C73" s="4" t="s">
        <v>13</v>
      </c>
      <c r="D73" s="5" t="str">
        <f>VLOOKUP(A72,startovka!A:F,5,FALSE)</f>
        <v>Anna Hrášková</v>
      </c>
      <c r="E73" s="3" t="str">
        <f>VLOOKUP(A71,$M$1:$N$3,2,FALSE)</f>
        <v>Z</v>
      </c>
      <c r="F73" s="13">
        <f>IF(ISBLANK(G72),"",G72)</f>
        <v>0.67638888888888893</v>
      </c>
      <c r="G73" s="13">
        <v>1.6666666666666667</v>
      </c>
      <c r="H73" s="7"/>
      <c r="I73" s="13">
        <f>IF(ISBLANK(G73),"",G73-F73+H73)</f>
        <v>0.99027777777777781</v>
      </c>
    </row>
    <row r="74" spans="1:11" ht="23.25" customHeight="1" x14ac:dyDescent="0.35">
      <c r="A74" s="27"/>
      <c r="B74" s="27"/>
      <c r="C74" s="4" t="s">
        <v>14</v>
      </c>
      <c r="D74" s="5" t="str">
        <f>VLOOKUP(A72,startovka!A:F,6,FALSE)</f>
        <v>Jana Janoušová</v>
      </c>
      <c r="E74" s="3" t="str">
        <f>VLOOKUP(A71,$M$1:$N$3,2,FALSE)</f>
        <v>Z</v>
      </c>
      <c r="F74" s="13">
        <f>IF(ISBLANK(G73),"",G73)</f>
        <v>1.6666666666666667</v>
      </c>
      <c r="G74" s="13">
        <v>2.1020833333333333</v>
      </c>
      <c r="H74" s="7"/>
      <c r="I74" s="13">
        <f>IF(ISBLANK(G74),"",G74-F74+H74)</f>
        <v>0.43541666666666656</v>
      </c>
    </row>
    <row r="75" spans="1:11" x14ac:dyDescent="0.35">
      <c r="A75" s="28"/>
      <c r="B75" s="29"/>
      <c r="C75" s="29"/>
      <c r="D75" s="29"/>
      <c r="E75" s="29"/>
      <c r="F75" s="29"/>
      <c r="G75" s="29"/>
      <c r="H75" s="29"/>
      <c r="I75" s="30"/>
    </row>
    <row r="76" spans="1:11" x14ac:dyDescent="0.35">
      <c r="A76" s="2" t="str">
        <f>"Tým: "&amp;INDEX(startovka!$A$1:$H$46,B76+1,8)</f>
        <v>Tým: MM</v>
      </c>
      <c r="B76" s="2">
        <f>B71+1</f>
        <v>16</v>
      </c>
      <c r="C76" s="26" t="str">
        <f>VLOOKUP(A77,startovka!A:B,2,FALSE)</f>
        <v>Kaři</v>
      </c>
      <c r="D76" s="26"/>
      <c r="E76" s="3"/>
      <c r="F76" s="8" t="s">
        <v>10</v>
      </c>
      <c r="G76" s="6" t="s">
        <v>11</v>
      </c>
      <c r="H76" s="6" t="s">
        <v>23</v>
      </c>
      <c r="I76" s="6" t="s">
        <v>18</v>
      </c>
      <c r="J76" s="16" t="s">
        <v>15</v>
      </c>
      <c r="K76" s="13">
        <f>IF(ISBLANK(G79),"",G79+SUM(H77:H79))</f>
        <v>1.4090277777777778</v>
      </c>
    </row>
    <row r="77" spans="1:11" ht="23.25" customHeight="1" x14ac:dyDescent="0.35">
      <c r="A77" s="27">
        <f>INDEX(startovka!$A$1:$H$46,B76+1,1)</f>
        <v>188</v>
      </c>
      <c r="B77" s="27"/>
      <c r="C77" s="4" t="s">
        <v>12</v>
      </c>
      <c r="D77" s="5" t="str">
        <f>VLOOKUP(A77,startovka!A:F,4,FALSE)</f>
        <v>Ondrej Chour</v>
      </c>
      <c r="E77" s="3" t="str">
        <f>VLOOKUP(A76,$M$1:$N$3,2,FALSE)</f>
        <v>M</v>
      </c>
      <c r="F77" s="13">
        <v>0</v>
      </c>
      <c r="G77" s="13">
        <v>0.40208333333333335</v>
      </c>
      <c r="H77" s="7"/>
      <c r="I77" s="13">
        <f>IF(ISBLANK(G77),"",G77-F77+H77)</f>
        <v>0.40208333333333335</v>
      </c>
    </row>
    <row r="78" spans="1:11" ht="23.25" customHeight="1" x14ac:dyDescent="0.35">
      <c r="A78" s="27"/>
      <c r="B78" s="27"/>
      <c r="C78" s="4" t="s">
        <v>13</v>
      </c>
      <c r="D78" s="5" t="str">
        <f>VLOOKUP(A77,startovka!A:F,5,FALSE)</f>
        <v>Krystof Kuzelka</v>
      </c>
      <c r="E78" s="3" t="str">
        <f>VLOOKUP(A76,$M$1:$N$3,2,FALSE)</f>
        <v>M</v>
      </c>
      <c r="F78" s="13">
        <f>IF(ISBLANK(G77),"",G77)</f>
        <v>0.40208333333333335</v>
      </c>
      <c r="G78" s="13">
        <v>0.96458333333333335</v>
      </c>
      <c r="H78" s="7"/>
      <c r="I78" s="13">
        <f>IF(ISBLANK(G78),"",G78-F78+H78)</f>
        <v>0.5625</v>
      </c>
    </row>
    <row r="79" spans="1:11" ht="23.25" customHeight="1" x14ac:dyDescent="0.35">
      <c r="A79" s="27"/>
      <c r="B79" s="27"/>
      <c r="C79" s="4" t="s">
        <v>14</v>
      </c>
      <c r="D79" s="5" t="str">
        <f>VLOOKUP(A77,startovka!A:F,6,FALSE)</f>
        <v>Vojtech Bufka</v>
      </c>
      <c r="E79" s="3" t="str">
        <f>VLOOKUP(A76,$M$1:$N$3,2,FALSE)</f>
        <v>M</v>
      </c>
      <c r="F79" s="13">
        <f>IF(ISBLANK(G78),"",G78)</f>
        <v>0.96458333333333335</v>
      </c>
      <c r="G79" s="13">
        <v>1.4090277777777778</v>
      </c>
      <c r="H79" s="7"/>
      <c r="I79" s="13">
        <f>IF(ISBLANK(G79),"",G79-F79+H79)</f>
        <v>0.44444444444444442</v>
      </c>
    </row>
    <row r="80" spans="1:11" x14ac:dyDescent="0.35">
      <c r="A80" s="28"/>
      <c r="B80" s="29"/>
      <c r="C80" s="29"/>
      <c r="D80" s="29"/>
      <c r="E80" s="29"/>
      <c r="F80" s="29"/>
      <c r="G80" s="29"/>
      <c r="H80" s="29"/>
      <c r="I80" s="30"/>
    </row>
    <row r="81" spans="1:11" x14ac:dyDescent="0.35">
      <c r="A81" s="2" t="str">
        <f>"Tým: "&amp;INDEX(startovka!$A$1:$H$46,B81+1,8)</f>
        <v>Tým: MZ</v>
      </c>
      <c r="B81" s="2">
        <f>B76+1</f>
        <v>17</v>
      </c>
      <c r="C81" s="26" t="str">
        <f>VLOOKUP(A82,startovka!A:B,2,FALSE)</f>
        <v>Spolek Štafetových alKolíků</v>
      </c>
      <c r="D81" s="26"/>
      <c r="E81" s="3"/>
      <c r="F81" s="8" t="s">
        <v>10</v>
      </c>
      <c r="G81" s="6" t="s">
        <v>11</v>
      </c>
      <c r="H81" s="6" t="s">
        <v>23</v>
      </c>
      <c r="I81" s="6" t="s">
        <v>18</v>
      </c>
      <c r="J81" s="16" t="s">
        <v>15</v>
      </c>
      <c r="K81" s="13">
        <f>IF(ISBLANK(G84),"",G84+SUM(H82:H84))</f>
        <v>1.6340277777777779</v>
      </c>
    </row>
    <row r="82" spans="1:11" ht="23.25" customHeight="1" x14ac:dyDescent="0.35">
      <c r="A82" s="27">
        <f>INDEX(startovka!$A$1:$H$46,B81+1,1)</f>
        <v>189</v>
      </c>
      <c r="B82" s="27"/>
      <c r="C82" s="4" t="s">
        <v>12</v>
      </c>
      <c r="D82" s="5" t="str">
        <f>VLOOKUP(A82,startovka!A:F,4,FALSE)</f>
        <v>Dan K.</v>
      </c>
      <c r="E82" s="3" t="s">
        <v>162</v>
      </c>
      <c r="F82" s="13">
        <v>0</v>
      </c>
      <c r="G82" s="13">
        <v>0.5180555555555556</v>
      </c>
      <c r="H82" s="7"/>
      <c r="I82" s="13">
        <f>IF(ISBLANK(G82),"",G82-F82+H82)</f>
        <v>0.5180555555555556</v>
      </c>
    </row>
    <row r="83" spans="1:11" ht="23.25" customHeight="1" x14ac:dyDescent="0.35">
      <c r="A83" s="27"/>
      <c r="B83" s="27"/>
      <c r="C83" s="4" t="s">
        <v>13</v>
      </c>
      <c r="D83" s="5" t="str">
        <f>VLOOKUP(A82,startovka!A:F,5,FALSE)</f>
        <v>Terka S.</v>
      </c>
      <c r="E83" s="3" t="s">
        <v>161</v>
      </c>
      <c r="F83" s="13">
        <f>IF(ISBLANK(G82),"",G82)</f>
        <v>0.5180555555555556</v>
      </c>
      <c r="G83" s="13">
        <v>1.1375</v>
      </c>
      <c r="H83" s="7"/>
      <c r="I83" s="13">
        <f>IF(ISBLANK(G83),"",G83-F83+H83)</f>
        <v>0.61944444444444435</v>
      </c>
    </row>
    <row r="84" spans="1:11" ht="23.25" customHeight="1" x14ac:dyDescent="0.35">
      <c r="A84" s="27"/>
      <c r="B84" s="27"/>
      <c r="C84" s="4" t="s">
        <v>14</v>
      </c>
      <c r="D84" s="5" t="str">
        <f>VLOOKUP(A82,startovka!A:F,6,FALSE)</f>
        <v>Jirka S.</v>
      </c>
      <c r="E84" s="3" t="s">
        <v>162</v>
      </c>
      <c r="F84" s="13">
        <f>IF(ISBLANK(G83),"",G83)</f>
        <v>1.1375</v>
      </c>
      <c r="G84" s="13">
        <v>1.6340277777777779</v>
      </c>
      <c r="H84" s="7"/>
      <c r="I84" s="13">
        <f>IF(ISBLANK(G84),"",G84-F84+H84)</f>
        <v>0.4965277777777779</v>
      </c>
    </row>
    <row r="85" spans="1:11" x14ac:dyDescent="0.35">
      <c r="A85" s="28"/>
      <c r="B85" s="29"/>
      <c r="C85" s="29"/>
      <c r="D85" s="29"/>
      <c r="E85" s="29"/>
      <c r="F85" s="29"/>
      <c r="G85" s="29"/>
      <c r="H85" s="29"/>
      <c r="I85" s="30"/>
    </row>
    <row r="86" spans="1:11" x14ac:dyDescent="0.35">
      <c r="A86" s="2" t="str">
        <f>"Tým: "&amp;INDEX(startovka!$A$1:$H$46,B86+1,8)</f>
        <v>Tým: ZZ</v>
      </c>
      <c r="B86" s="2">
        <f>B81+1</f>
        <v>18</v>
      </c>
      <c r="C86" s="26" t="str">
        <f>VLOOKUP(A87,startovka!A:B,2,FALSE)</f>
        <v>Škvorecký běhny</v>
      </c>
      <c r="D86" s="26"/>
      <c r="E86" s="3"/>
      <c r="F86" s="8" t="s">
        <v>10</v>
      </c>
      <c r="G86" s="6" t="s">
        <v>11</v>
      </c>
      <c r="H86" s="6" t="s">
        <v>23</v>
      </c>
      <c r="I86" s="6" t="s">
        <v>18</v>
      </c>
      <c r="J86" s="16" t="s">
        <v>15</v>
      </c>
      <c r="K86" s="13">
        <f>IF(ISBLANK(G89),"",G89+SUM(H87:H89))</f>
        <v>2.067361111111111</v>
      </c>
    </row>
    <row r="87" spans="1:11" ht="23.25" customHeight="1" x14ac:dyDescent="0.35">
      <c r="A87" s="27">
        <f>INDEX(startovka!$A$1:$H$46,B86+1,1)</f>
        <v>190</v>
      </c>
      <c r="B87" s="27"/>
      <c r="C87" s="4" t="s">
        <v>12</v>
      </c>
      <c r="D87" s="5" t="str">
        <f>VLOOKUP(A87,startovka!A:F,4,FALSE)</f>
        <v>Petra Kubínová</v>
      </c>
      <c r="E87" s="3" t="str">
        <f>VLOOKUP(A86,$M$1:$N$3,2,FALSE)</f>
        <v>Z</v>
      </c>
      <c r="F87" s="13">
        <v>0</v>
      </c>
      <c r="G87" s="13">
        <v>0.68680555555555556</v>
      </c>
      <c r="H87" s="7"/>
      <c r="I87" s="13">
        <f>IF(ISBLANK(G87),"",G87-F87+H87)</f>
        <v>0.68680555555555556</v>
      </c>
    </row>
    <row r="88" spans="1:11" ht="23.25" customHeight="1" x14ac:dyDescent="0.35">
      <c r="A88" s="27"/>
      <c r="B88" s="27"/>
      <c r="C88" s="4" t="s">
        <v>13</v>
      </c>
      <c r="D88" s="5" t="str">
        <f>VLOOKUP(A87,startovka!A:F,5,FALSE)</f>
        <v>Karolína Listopadová</v>
      </c>
      <c r="E88" s="3" t="str">
        <f>VLOOKUP(A86,$M$1:$N$3,2,FALSE)</f>
        <v>Z</v>
      </c>
      <c r="F88" s="13">
        <f>IF(ISBLANK(G87),"",G87)</f>
        <v>0.68680555555555556</v>
      </c>
      <c r="G88" s="13">
        <v>1.4354166666666666</v>
      </c>
      <c r="H88" s="7"/>
      <c r="I88" s="13">
        <f>IF(ISBLANK(G88),"",G88-F88+H88)</f>
        <v>0.74861111111111101</v>
      </c>
    </row>
    <row r="89" spans="1:11" ht="23.25" customHeight="1" x14ac:dyDescent="0.35">
      <c r="A89" s="27"/>
      <c r="B89" s="27"/>
      <c r="C89" s="4" t="s">
        <v>14</v>
      </c>
      <c r="D89" s="5" t="str">
        <f>VLOOKUP(A87,startovka!A:F,6,FALSE)</f>
        <v>Martina Hájková</v>
      </c>
      <c r="E89" s="3" t="str">
        <f>VLOOKUP(A86,$M$1:$N$3,2,FALSE)</f>
        <v>Z</v>
      </c>
      <c r="F89" s="13">
        <f>IF(ISBLANK(G88),"",G88)</f>
        <v>1.4354166666666666</v>
      </c>
      <c r="G89" s="13">
        <v>2.067361111111111</v>
      </c>
      <c r="H89" s="7"/>
      <c r="I89" s="13">
        <f>IF(ISBLANK(G89),"",G89-F89+H89)</f>
        <v>0.63194444444444442</v>
      </c>
    </row>
    <row r="90" spans="1:11" x14ac:dyDescent="0.35">
      <c r="A90" s="28"/>
      <c r="B90" s="29"/>
      <c r="C90" s="29"/>
      <c r="D90" s="29"/>
      <c r="E90" s="29"/>
      <c r="F90" s="29"/>
      <c r="G90" s="29"/>
      <c r="H90" s="29"/>
      <c r="I90" s="30"/>
    </row>
    <row r="91" spans="1:11" x14ac:dyDescent="0.35">
      <c r="A91" s="2" t="str">
        <f>"Tým: "&amp;INDEX(startovka!$A$1:$H$46,B91+1,8)</f>
        <v>Tým: ZZ</v>
      </c>
      <c r="B91" s="2">
        <f>B86+1</f>
        <v>19</v>
      </c>
      <c r="C91" s="26" t="str">
        <f>VLOOKUP(A92,startovka!A:B,2,FALSE)</f>
        <v>Sečka Team s A</v>
      </c>
      <c r="D91" s="26"/>
      <c r="E91" s="3"/>
      <c r="F91" s="8" t="s">
        <v>10</v>
      </c>
      <c r="G91" s="6" t="s">
        <v>11</v>
      </c>
      <c r="H91" s="6" t="s">
        <v>23</v>
      </c>
      <c r="I91" s="6" t="s">
        <v>18</v>
      </c>
      <c r="J91" s="16" t="s">
        <v>15</v>
      </c>
      <c r="K91" s="13">
        <f>IF(ISBLANK(G94),"",G94+SUM(H92:H94))</f>
        <v>1.6527777777777777</v>
      </c>
    </row>
    <row r="92" spans="1:11" ht="23.25" customHeight="1" x14ac:dyDescent="0.35">
      <c r="A92" s="27">
        <f>INDEX(startovka!$A$1:$H$46,B91+1,1)</f>
        <v>191</v>
      </c>
      <c r="B92" s="27"/>
      <c r="C92" s="4" t="s">
        <v>12</v>
      </c>
      <c r="D92" s="5" t="str">
        <f>VLOOKUP(A92,startovka!A:F,4,FALSE)</f>
        <v>Bečka</v>
      </c>
      <c r="E92" s="3" t="str">
        <f>VLOOKUP(A91,$M$1:$N$3,2,FALSE)</f>
        <v>Z</v>
      </c>
      <c r="F92" s="13">
        <v>0</v>
      </c>
      <c r="G92" s="13">
        <v>0.53680555555555554</v>
      </c>
      <c r="H92" s="7"/>
      <c r="I92" s="13">
        <f>IF(ISBLANK(G92),"",G92-F92+H92)</f>
        <v>0.53680555555555554</v>
      </c>
    </row>
    <row r="93" spans="1:11" ht="23.25" customHeight="1" x14ac:dyDescent="0.35">
      <c r="A93" s="27"/>
      <c r="B93" s="27"/>
      <c r="C93" s="4" t="s">
        <v>13</v>
      </c>
      <c r="D93" s="5" t="str">
        <f>VLOOKUP(A92,startovka!A:F,5,FALSE)</f>
        <v>Prdeláč</v>
      </c>
      <c r="E93" s="3" t="str">
        <f>VLOOKUP(A91,$M$1:$N$3,2,FALSE)</f>
        <v>Z</v>
      </c>
      <c r="F93" s="13">
        <f>IF(ISBLANK(G92),"",G92)</f>
        <v>0.53680555555555554</v>
      </c>
      <c r="G93" s="13">
        <v>1.0993055555555555</v>
      </c>
      <c r="H93" s="7"/>
      <c r="I93" s="13">
        <f>IF(ISBLANK(G93),"",G93-F93+H93)</f>
        <v>0.5625</v>
      </c>
    </row>
    <row r="94" spans="1:11" ht="23.25" customHeight="1" x14ac:dyDescent="0.35">
      <c r="A94" s="27"/>
      <c r="B94" s="27"/>
      <c r="C94" s="4" t="s">
        <v>14</v>
      </c>
      <c r="D94" s="5" t="str">
        <f>VLOOKUP(A92,startovka!A:F,6,FALSE)</f>
        <v>Poblijón</v>
      </c>
      <c r="E94" s="3" t="str">
        <f>VLOOKUP(A91,$M$1:$N$3,2,FALSE)</f>
        <v>Z</v>
      </c>
      <c r="F94" s="13">
        <f>IF(ISBLANK(G93),"",G93)</f>
        <v>1.0993055555555555</v>
      </c>
      <c r="G94" s="13">
        <v>1.6527777777777777</v>
      </c>
      <c r="H94" s="7"/>
      <c r="I94" s="13">
        <f>IF(ISBLANK(G94),"",G94-F94+H94)</f>
        <v>0.55347222222222214</v>
      </c>
    </row>
    <row r="95" spans="1:11" x14ac:dyDescent="0.35">
      <c r="A95" s="28"/>
      <c r="B95" s="29"/>
      <c r="C95" s="29"/>
      <c r="D95" s="29"/>
      <c r="E95" s="29"/>
      <c r="F95" s="29"/>
      <c r="G95" s="29"/>
      <c r="H95" s="29"/>
      <c r="I95" s="30"/>
    </row>
    <row r="96" spans="1:11" x14ac:dyDescent="0.35">
      <c r="A96" s="2" t="str">
        <f>"Tým: "&amp;INDEX(startovka!$A$1:$H$46,B96+1,8)</f>
        <v>Tým: ZZ</v>
      </c>
      <c r="B96" s="2">
        <f>B91+1</f>
        <v>20</v>
      </c>
      <c r="C96" s="26" t="str">
        <f>VLOOKUP(A97,startovka!A:B,2,FALSE)</f>
        <v>3 sestry</v>
      </c>
      <c r="D96" s="26"/>
      <c r="E96" s="3"/>
      <c r="F96" s="8" t="s">
        <v>10</v>
      </c>
      <c r="G96" s="6" t="s">
        <v>11</v>
      </c>
      <c r="H96" s="6" t="s">
        <v>23</v>
      </c>
      <c r="I96" s="6" t="s">
        <v>18</v>
      </c>
      <c r="J96" s="16" t="s">
        <v>15</v>
      </c>
      <c r="K96" s="13">
        <f>IF(ISBLANK(G99),"",G99+SUM(H97:H99))</f>
        <v>1.8131944444444446</v>
      </c>
    </row>
    <row r="97" spans="1:11" ht="23.25" customHeight="1" x14ac:dyDescent="0.35">
      <c r="A97" s="27">
        <f>INDEX(startovka!$A$1:$H$46,B96+1,1)</f>
        <v>192</v>
      </c>
      <c r="B97" s="27"/>
      <c r="C97" s="4" t="s">
        <v>12</v>
      </c>
      <c r="D97" s="5" t="str">
        <f>VLOOKUP(A97,startovka!A:F,4,FALSE)</f>
        <v>Jana Caldrová</v>
      </c>
      <c r="E97" s="3" t="str">
        <f>VLOOKUP(A96,$M$1:$N$3,2,FALSE)</f>
        <v>Z</v>
      </c>
      <c r="F97" s="13">
        <v>0</v>
      </c>
      <c r="G97" s="13">
        <v>0.50902777777777775</v>
      </c>
      <c r="H97" s="7"/>
      <c r="I97" s="13">
        <f>IF(ISBLANK(G97),"",G97-F97+H97)</f>
        <v>0.50902777777777775</v>
      </c>
    </row>
    <row r="98" spans="1:11" ht="23.25" customHeight="1" x14ac:dyDescent="0.35">
      <c r="A98" s="27"/>
      <c r="B98" s="27"/>
      <c r="C98" s="4" t="s">
        <v>13</v>
      </c>
      <c r="D98" s="5" t="str">
        <f>VLOOKUP(A97,startovka!A:F,5,FALSE)</f>
        <v>Marta Holinková</v>
      </c>
      <c r="E98" s="3" t="str">
        <f>VLOOKUP(A96,$M$1:$N$3,2,FALSE)</f>
        <v>Z</v>
      </c>
      <c r="F98" s="13">
        <f>IF(ISBLANK(G97),"",G97)</f>
        <v>0.50902777777777775</v>
      </c>
      <c r="G98" s="13">
        <v>1.1736111111111112</v>
      </c>
      <c r="H98" s="7"/>
      <c r="I98" s="13">
        <f>IF(ISBLANK(G98),"",G98-F98+H98)</f>
        <v>0.66458333333333341</v>
      </c>
    </row>
    <row r="99" spans="1:11" ht="23.25" customHeight="1" x14ac:dyDescent="0.35">
      <c r="A99" s="27"/>
      <c r="B99" s="27"/>
      <c r="C99" s="4" t="s">
        <v>14</v>
      </c>
      <c r="D99" s="5" t="str">
        <f>VLOOKUP(A97,startovka!A:F,6,FALSE)</f>
        <v>Lucie Rokosová</v>
      </c>
      <c r="E99" s="3" t="str">
        <f>VLOOKUP(A96,$M$1:$N$3,2,FALSE)</f>
        <v>Z</v>
      </c>
      <c r="F99" s="13">
        <f>IF(ISBLANK(G98),"",G98)</f>
        <v>1.1736111111111112</v>
      </c>
      <c r="G99" s="13">
        <v>1.8131944444444446</v>
      </c>
      <c r="H99" s="7"/>
      <c r="I99" s="13">
        <f>IF(ISBLANK(G99),"",G99-F99+H99)</f>
        <v>0.63958333333333339</v>
      </c>
    </row>
    <row r="100" spans="1:11" x14ac:dyDescent="0.35">
      <c r="A100" s="28"/>
      <c r="B100" s="29"/>
      <c r="C100" s="29"/>
      <c r="D100" s="29"/>
      <c r="E100" s="29"/>
      <c r="F100" s="29"/>
      <c r="G100" s="29"/>
      <c r="H100" s="29"/>
      <c r="I100" s="30"/>
    </row>
    <row r="101" spans="1:11" x14ac:dyDescent="0.35">
      <c r="A101" s="2" t="str">
        <f>"Tým: "&amp;INDEX(startovka!$A$1:$H$46,B101+1,8)</f>
        <v>Tým: MZ</v>
      </c>
      <c r="B101" s="2">
        <f>B96+1</f>
        <v>21</v>
      </c>
      <c r="C101" s="26" t="str">
        <f>VLOOKUP(A102,startovka!A:B,2,FALSE)</f>
        <v>Abstinentky</v>
      </c>
      <c r="D101" s="26"/>
      <c r="E101" s="3"/>
      <c r="F101" s="8" t="s">
        <v>10</v>
      </c>
      <c r="G101" s="6" t="s">
        <v>11</v>
      </c>
      <c r="H101" s="6" t="s">
        <v>23</v>
      </c>
      <c r="I101" s="6" t="s">
        <v>18</v>
      </c>
      <c r="J101" s="16" t="s">
        <v>15</v>
      </c>
      <c r="K101" s="13">
        <f>IF(ISBLANK(G104),"",G104+SUM(H102:H104))</f>
        <v>2.166666666666667</v>
      </c>
    </row>
    <row r="102" spans="1:11" ht="23.25" customHeight="1" x14ac:dyDescent="0.35">
      <c r="A102" s="27">
        <f>INDEX(startovka!$A$1:$H$46,B101+1,1)</f>
        <v>193</v>
      </c>
      <c r="B102" s="27"/>
      <c r="C102" s="4" t="s">
        <v>12</v>
      </c>
      <c r="D102" s="5" t="str">
        <f>VLOOKUP(A102,startovka!A:F,4,FALSE)</f>
        <v>Roman Čermák</v>
      </c>
      <c r="E102" s="3" t="s">
        <v>162</v>
      </c>
      <c r="F102" s="13">
        <v>0</v>
      </c>
      <c r="G102" s="13">
        <v>0.5854166666666667</v>
      </c>
      <c r="H102" s="7"/>
      <c r="I102" s="13">
        <f>IF(ISBLANK(G102),"",G102-F102+H102)</f>
        <v>0.5854166666666667</v>
      </c>
    </row>
    <row r="103" spans="1:11" ht="23.25" customHeight="1" x14ac:dyDescent="0.35">
      <c r="A103" s="27"/>
      <c r="B103" s="27"/>
      <c r="C103" s="4" t="s">
        <v>13</v>
      </c>
      <c r="D103" s="5" t="str">
        <f>VLOOKUP(A102,startovka!A:F,5,FALSE)</f>
        <v>Šárka Plisková</v>
      </c>
      <c r="E103" s="3" t="s">
        <v>161</v>
      </c>
      <c r="F103" s="13">
        <f>IF(ISBLANK(G102),"",G102)</f>
        <v>0.5854166666666667</v>
      </c>
      <c r="G103" s="13">
        <v>1.4430555555555555</v>
      </c>
      <c r="H103" s="7">
        <v>8.3333333333333329E-2</v>
      </c>
      <c r="I103" s="13">
        <f>IF(ISBLANK(G103),"",G103-F103+H103)</f>
        <v>0.94097222222222221</v>
      </c>
    </row>
    <row r="104" spans="1:11" ht="23.25" customHeight="1" x14ac:dyDescent="0.35">
      <c r="A104" s="27"/>
      <c r="B104" s="27"/>
      <c r="C104" s="4" t="s">
        <v>14</v>
      </c>
      <c r="D104" s="5" t="str">
        <f>VLOOKUP(A102,startovka!A:F,6,FALSE)</f>
        <v>Roman Čermák</v>
      </c>
      <c r="E104" s="3" t="s">
        <v>162</v>
      </c>
      <c r="F104" s="13">
        <f>IF(ISBLANK(G103),"",G103)</f>
        <v>1.4430555555555555</v>
      </c>
      <c r="G104" s="13">
        <v>2.0833333333333335</v>
      </c>
      <c r="H104" s="7"/>
      <c r="I104" s="13">
        <f>IF(ISBLANK(G104),"",G104-F104+H104)</f>
        <v>0.64027777777777795</v>
      </c>
    </row>
    <row r="105" spans="1:11" x14ac:dyDescent="0.35">
      <c r="A105" s="28"/>
      <c r="B105" s="29"/>
      <c r="C105" s="29"/>
      <c r="D105" s="29"/>
      <c r="E105" s="29"/>
      <c r="F105" s="29"/>
      <c r="G105" s="29"/>
      <c r="H105" s="29"/>
      <c r="I105" s="30"/>
    </row>
    <row r="106" spans="1:11" x14ac:dyDescent="0.35">
      <c r="A106" s="2" t="str">
        <f>"Tým: "&amp;INDEX(startovka!$A$1:$H$46,B106+1,8)</f>
        <v>Tým: MZ</v>
      </c>
      <c r="B106" s="2">
        <f>B101+1</f>
        <v>22</v>
      </c>
      <c r="C106" s="26" t="str">
        <f>VLOOKUP(A107,startovka!A:B,2,FALSE)</f>
        <v>0,5 Promile</v>
      </c>
      <c r="D106" s="26"/>
      <c r="E106" s="3"/>
      <c r="F106" s="8" t="s">
        <v>10</v>
      </c>
      <c r="G106" s="6" t="s">
        <v>11</v>
      </c>
      <c r="H106" s="6" t="s">
        <v>23</v>
      </c>
      <c r="I106" s="6" t="s">
        <v>18</v>
      </c>
      <c r="J106" s="16" t="s">
        <v>15</v>
      </c>
      <c r="K106" s="13">
        <f>IF(ISBLANK(G109),"",G109+SUM(H107:H109))</f>
        <v>2.1541666666666668</v>
      </c>
    </row>
    <row r="107" spans="1:11" ht="23.25" customHeight="1" x14ac:dyDescent="0.35">
      <c r="A107" s="27">
        <f>INDEX(startovka!$A$1:$H$46,B106+1,1)</f>
        <v>194</v>
      </c>
      <c r="B107" s="27"/>
      <c r="C107" s="4" t="s">
        <v>12</v>
      </c>
      <c r="D107" s="5" t="str">
        <f>VLOOKUP(A107,startovka!A:F,4,FALSE)</f>
        <v>Lucie Leinerová</v>
      </c>
      <c r="E107" s="3" t="s">
        <v>161</v>
      </c>
      <c r="F107" s="13">
        <v>0</v>
      </c>
      <c r="G107" s="13">
        <v>0.67847222222222225</v>
      </c>
      <c r="H107" s="7"/>
      <c r="I107" s="13">
        <f>IF(ISBLANK(G107),"",G107-F107+H107)</f>
        <v>0.67847222222222225</v>
      </c>
    </row>
    <row r="108" spans="1:11" ht="23.25" customHeight="1" x14ac:dyDescent="0.35">
      <c r="A108" s="27"/>
      <c r="B108" s="27"/>
      <c r="C108" s="4" t="s">
        <v>13</v>
      </c>
      <c r="D108" s="5" t="str">
        <f>VLOOKUP(A107,startovka!A:F,5,FALSE)</f>
        <v>Martin Hadač</v>
      </c>
      <c r="E108" s="3" t="s">
        <v>162</v>
      </c>
      <c r="F108" s="13">
        <f>IF(ISBLANK(G107),"",G107)</f>
        <v>0.67847222222222225</v>
      </c>
      <c r="G108" s="13">
        <v>1.5048611111111112</v>
      </c>
      <c r="H108" s="7"/>
      <c r="I108" s="13">
        <f>IF(ISBLANK(G108),"",G108-F108+H108)</f>
        <v>0.82638888888888895</v>
      </c>
    </row>
    <row r="109" spans="1:11" ht="23.25" customHeight="1" x14ac:dyDescent="0.35">
      <c r="A109" s="27"/>
      <c r="B109" s="27"/>
      <c r="C109" s="4" t="s">
        <v>14</v>
      </c>
      <c r="D109" s="5" t="str">
        <f>VLOOKUP(A107,startovka!A:F,6,FALSE)</f>
        <v>Lucie Leinerová</v>
      </c>
      <c r="E109" s="3" t="s">
        <v>161</v>
      </c>
      <c r="F109" s="13">
        <f>IF(ISBLANK(G108),"",G108)</f>
        <v>1.5048611111111112</v>
      </c>
      <c r="G109" s="13">
        <v>2.1541666666666668</v>
      </c>
      <c r="H109" s="7"/>
      <c r="I109" s="13">
        <f>IF(ISBLANK(G109),"",G109-F109+H109)</f>
        <v>0.64930555555555558</v>
      </c>
    </row>
    <row r="110" spans="1:11" x14ac:dyDescent="0.35">
      <c r="A110" s="28"/>
      <c r="B110" s="29"/>
      <c r="C110" s="29"/>
      <c r="D110" s="29"/>
      <c r="E110" s="29"/>
      <c r="F110" s="29"/>
      <c r="G110" s="29"/>
      <c r="H110" s="29"/>
      <c r="I110" s="30"/>
    </row>
    <row r="111" spans="1:11" x14ac:dyDescent="0.35">
      <c r="A111" s="2" t="str">
        <f>"Tým: "&amp;INDEX(startovka!$A$1:$H$46,B111+1,8)</f>
        <v>Tým: ZZ</v>
      </c>
      <c r="B111" s="2">
        <f>B106+1</f>
        <v>23</v>
      </c>
      <c r="C111" s="26" t="str">
        <f>VLOOKUP(A112,startovka!A:B,2,FALSE)</f>
        <v>Dusmenky</v>
      </c>
      <c r="D111" s="26"/>
      <c r="E111" s="3"/>
      <c r="F111" s="8" t="s">
        <v>10</v>
      </c>
      <c r="G111" s="6" t="s">
        <v>11</v>
      </c>
      <c r="H111" s="6" t="s">
        <v>23</v>
      </c>
      <c r="I111" s="6" t="s">
        <v>18</v>
      </c>
      <c r="J111" s="16" t="s">
        <v>15</v>
      </c>
      <c r="K111" s="13">
        <f>IF(ISBLANK(G114),"",G114+SUM(H112:H114))</f>
        <v>1.6819444444444445</v>
      </c>
    </row>
    <row r="112" spans="1:11" ht="23.25" customHeight="1" x14ac:dyDescent="0.35">
      <c r="A112" s="27">
        <f>INDEX(startovka!$A$1:$H$46,B111+1,1)</f>
        <v>195</v>
      </c>
      <c r="B112" s="27"/>
      <c r="C112" s="4" t="s">
        <v>12</v>
      </c>
      <c r="D112" s="5" t="str">
        <f>VLOOKUP(A112,startovka!A:F,4,FALSE)</f>
        <v>Allusha</v>
      </c>
      <c r="E112" s="3" t="str">
        <f>VLOOKUP(A111,$M$1:$N$3,2,FALSE)</f>
        <v>Z</v>
      </c>
      <c r="F112" s="13">
        <v>0</v>
      </c>
      <c r="G112" s="13">
        <v>0.57916666666666672</v>
      </c>
      <c r="H112" s="7"/>
      <c r="I112" s="13">
        <f>IF(ISBLANK(G112),"",G112-F112+H112)</f>
        <v>0.57916666666666672</v>
      </c>
    </row>
    <row r="113" spans="1:11" ht="23.25" customHeight="1" x14ac:dyDescent="0.35">
      <c r="A113" s="27"/>
      <c r="B113" s="27"/>
      <c r="C113" s="4" t="s">
        <v>13</v>
      </c>
      <c r="D113" s="5" t="str">
        <f>VLOOKUP(A112,startovka!A:F,5,FALSE)</f>
        <v>Šárka</v>
      </c>
      <c r="E113" s="3" t="str">
        <f>VLOOKUP(A111,$M$1:$N$3,2,FALSE)</f>
        <v>Z</v>
      </c>
      <c r="F113" s="13">
        <f>IF(ISBLANK(G112),"",G112)</f>
        <v>0.57916666666666672</v>
      </c>
      <c r="G113" s="13">
        <v>1.1944444444444444</v>
      </c>
      <c r="H113" s="7"/>
      <c r="I113" s="13">
        <f>IF(ISBLANK(G113),"",G113-F113+H113)</f>
        <v>0.6152777777777777</v>
      </c>
    </row>
    <row r="114" spans="1:11" ht="23.25" customHeight="1" x14ac:dyDescent="0.35">
      <c r="A114" s="27"/>
      <c r="B114" s="27"/>
      <c r="C114" s="4" t="s">
        <v>14</v>
      </c>
      <c r="D114" s="5" t="str">
        <f>VLOOKUP(A112,startovka!A:F,6,FALSE)</f>
        <v>Rosa</v>
      </c>
      <c r="E114" s="3" t="str">
        <f>VLOOKUP(A111,$M$1:$N$3,2,FALSE)</f>
        <v>Z</v>
      </c>
      <c r="F114" s="13">
        <f>IF(ISBLANK(G113),"",G113)</f>
        <v>1.1944444444444444</v>
      </c>
      <c r="G114" s="13">
        <v>1.6819444444444445</v>
      </c>
      <c r="H114" s="7"/>
      <c r="I114" s="13">
        <f>IF(ISBLANK(G114),"",G114-F114+H114)</f>
        <v>0.48750000000000004</v>
      </c>
    </row>
    <row r="115" spans="1:11" x14ac:dyDescent="0.35">
      <c r="A115" s="28"/>
      <c r="B115" s="29"/>
      <c r="C115" s="29"/>
      <c r="D115" s="29"/>
      <c r="E115" s="29"/>
      <c r="F115" s="29"/>
      <c r="G115" s="29"/>
      <c r="H115" s="29"/>
      <c r="I115" s="30"/>
    </row>
    <row r="116" spans="1:11" x14ac:dyDescent="0.35">
      <c r="A116" s="2" t="str">
        <f>"Tým: "&amp;INDEX(startovka!$A$1:$H$46,B116+1,8)</f>
        <v>Tým: MM</v>
      </c>
      <c r="B116" s="2">
        <f>B111+1</f>
        <v>24</v>
      </c>
      <c r="C116" s="26" t="str">
        <f>VLOOKUP(A117,startovka!A:B,2,FALSE)</f>
        <v>Pasáci</v>
      </c>
      <c r="D116" s="26"/>
      <c r="E116" s="3"/>
      <c r="F116" s="8" t="s">
        <v>10</v>
      </c>
      <c r="G116" s="6" t="s">
        <v>11</v>
      </c>
      <c r="H116" s="6" t="s">
        <v>23</v>
      </c>
      <c r="I116" s="6" t="s">
        <v>18</v>
      </c>
      <c r="J116" s="16" t="s">
        <v>15</v>
      </c>
      <c r="K116" s="13">
        <f>IF(ISBLANK(G119),"",G119+SUM(H117:H119))</f>
        <v>2.0381944444444446</v>
      </c>
    </row>
    <row r="117" spans="1:11" ht="23.25" customHeight="1" x14ac:dyDescent="0.35">
      <c r="A117" s="27">
        <f>INDEX(startovka!$A$1:$H$46,B116+1,1)</f>
        <v>196</v>
      </c>
      <c r="B117" s="27"/>
      <c r="C117" s="4" t="s">
        <v>12</v>
      </c>
      <c r="D117" s="5" t="str">
        <f>VLOOKUP(A117,startovka!A:F,4,FALSE)</f>
        <v>Miloš Mikina</v>
      </c>
      <c r="E117" s="3" t="str">
        <f>VLOOKUP(A116,$M$1:$N$3,2,FALSE)</f>
        <v>M</v>
      </c>
      <c r="F117" s="13">
        <v>0</v>
      </c>
      <c r="G117" s="13">
        <v>0.68611111111111112</v>
      </c>
      <c r="H117" s="7"/>
      <c r="I117" s="13">
        <f>IF(ISBLANK(G117),"",G117-F117+H117)</f>
        <v>0.68611111111111112</v>
      </c>
    </row>
    <row r="118" spans="1:11" ht="23.25" customHeight="1" x14ac:dyDescent="0.35">
      <c r="A118" s="27"/>
      <c r="B118" s="27"/>
      <c r="C118" s="4" t="s">
        <v>13</v>
      </c>
      <c r="D118" s="5" t="str">
        <f>VLOOKUP(A117,startovka!A:F,5,FALSE)</f>
        <v>Pavel Raus</v>
      </c>
      <c r="E118" s="3" t="str">
        <f>VLOOKUP(A116,$M$1:$N$3,2,FALSE)</f>
        <v>M</v>
      </c>
      <c r="F118" s="13">
        <f>IF(ISBLANK(G117),"",G117)</f>
        <v>0.68611111111111112</v>
      </c>
      <c r="G118" s="13">
        <v>1.2131944444444445</v>
      </c>
      <c r="H118" s="7"/>
      <c r="I118" s="13">
        <f>IF(ISBLANK(G118),"",G118-F118+H118)</f>
        <v>0.52708333333333335</v>
      </c>
    </row>
    <row r="119" spans="1:11" ht="23.25" customHeight="1" x14ac:dyDescent="0.35">
      <c r="A119" s="27"/>
      <c r="B119" s="27"/>
      <c r="C119" s="4" t="s">
        <v>14</v>
      </c>
      <c r="D119" s="5" t="str">
        <f>VLOOKUP(A117,startovka!A:F,6,FALSE)</f>
        <v>Paul Reyes</v>
      </c>
      <c r="E119" s="3" t="str">
        <f>VLOOKUP(A116,$M$1:$N$3,2,FALSE)</f>
        <v>M</v>
      </c>
      <c r="F119" s="13">
        <f>IF(ISBLANK(G118),"",G118)</f>
        <v>1.2131944444444445</v>
      </c>
      <c r="G119" s="13">
        <v>2.0381944444444446</v>
      </c>
      <c r="H119" s="7"/>
      <c r="I119" s="13">
        <f>IF(ISBLANK(G119),"",G119-F119+H119)</f>
        <v>0.82500000000000018</v>
      </c>
    </row>
    <row r="120" spans="1:11" x14ac:dyDescent="0.35">
      <c r="A120" s="28"/>
      <c r="B120" s="29"/>
      <c r="C120" s="29"/>
      <c r="D120" s="29"/>
      <c r="E120" s="29"/>
      <c r="F120" s="29"/>
      <c r="G120" s="29"/>
      <c r="H120" s="29"/>
      <c r="I120" s="30"/>
    </row>
    <row r="121" spans="1:11" x14ac:dyDescent="0.35">
      <c r="A121" s="2" t="str">
        <f>"Tým: "&amp;INDEX(startovka!$A$1:$H$46,B121+1,8)</f>
        <v>Tým: ZZ</v>
      </c>
      <c r="B121" s="2">
        <f>B116+1</f>
        <v>25</v>
      </c>
      <c r="C121" s="26" t="str">
        <f>VLOOKUP(A122,startovka!A:B,2,FALSE)</f>
        <v>Ondřejkův malý harémek</v>
      </c>
      <c r="D121" s="26"/>
      <c r="E121" s="3"/>
      <c r="F121" s="8" t="s">
        <v>10</v>
      </c>
      <c r="G121" s="6" t="s">
        <v>11</v>
      </c>
      <c r="H121" s="6" t="s">
        <v>23</v>
      </c>
      <c r="I121" s="6" t="s">
        <v>18</v>
      </c>
      <c r="J121" s="16" t="s">
        <v>15</v>
      </c>
      <c r="K121" s="13">
        <f>IF(ISBLANK(G124),"",G124+SUM(H122:H124))</f>
        <v>2.1229166666666668</v>
      </c>
    </row>
    <row r="122" spans="1:11" ht="23.25" customHeight="1" x14ac:dyDescent="0.35">
      <c r="A122" s="27">
        <f>INDEX(startovka!$A$1:$H$46,B121+1,1)</f>
        <v>197</v>
      </c>
      <c r="B122" s="27"/>
      <c r="C122" s="4" t="s">
        <v>12</v>
      </c>
      <c r="D122" s="5" t="str">
        <f>VLOOKUP(A122,startovka!A:F,4,FALSE)</f>
        <v>Julie</v>
      </c>
      <c r="E122" s="3" t="str">
        <f>VLOOKUP(A121,$M$1:$N$3,2,FALSE)</f>
        <v>Z</v>
      </c>
      <c r="F122" s="13">
        <v>0</v>
      </c>
      <c r="G122" s="13">
        <v>0.65833333333333333</v>
      </c>
      <c r="H122" s="7"/>
      <c r="I122" s="13">
        <f>IF(ISBLANK(G122),"",G122-F122+H122)</f>
        <v>0.65833333333333333</v>
      </c>
    </row>
    <row r="123" spans="1:11" ht="23.25" customHeight="1" x14ac:dyDescent="0.35">
      <c r="A123" s="27"/>
      <c r="B123" s="27"/>
      <c r="C123" s="4" t="s">
        <v>13</v>
      </c>
      <c r="D123" s="5" t="str">
        <f>VLOOKUP(A122,startovka!A:F,5,FALSE)</f>
        <v>Šárka Závodná</v>
      </c>
      <c r="E123" s="3" t="str">
        <f>VLOOKUP(A121,$M$1:$N$3,2,FALSE)</f>
        <v>Z</v>
      </c>
      <c r="F123" s="13">
        <f>IF(ISBLANK(G122),"",G122)</f>
        <v>0.65833333333333333</v>
      </c>
      <c r="G123" s="13">
        <v>1.6020833333333333</v>
      </c>
      <c r="H123" s="7"/>
      <c r="I123" s="13">
        <f>IF(ISBLANK(G123),"",G123-F123+H123)</f>
        <v>0.94374999999999998</v>
      </c>
    </row>
    <row r="124" spans="1:11" ht="23.25" customHeight="1" x14ac:dyDescent="0.35">
      <c r="A124" s="27"/>
      <c r="B124" s="27"/>
      <c r="C124" s="4" t="s">
        <v>14</v>
      </c>
      <c r="D124" s="5" t="str">
        <f>VLOOKUP(A122,startovka!A:F,6,FALSE)</f>
        <v>Antonie Bakošová</v>
      </c>
      <c r="E124" s="3" t="str">
        <f>VLOOKUP(A121,$M$1:$N$3,2,FALSE)</f>
        <v>Z</v>
      </c>
      <c r="F124" s="13">
        <f>IF(ISBLANK(G123),"",G123)</f>
        <v>1.6020833333333333</v>
      </c>
      <c r="G124" s="13">
        <v>2.1229166666666668</v>
      </c>
      <c r="H124" s="7"/>
      <c r="I124" s="13">
        <f>IF(ISBLANK(G124),"",G124-F124+H124)</f>
        <v>0.52083333333333348</v>
      </c>
    </row>
    <row r="125" spans="1:11" x14ac:dyDescent="0.35">
      <c r="A125" s="28"/>
      <c r="B125" s="29"/>
      <c r="C125" s="29"/>
      <c r="D125" s="29"/>
      <c r="E125" s="29"/>
      <c r="F125" s="29"/>
      <c r="G125" s="29"/>
      <c r="H125" s="29"/>
      <c r="I125" s="30"/>
    </row>
    <row r="126" spans="1:11" x14ac:dyDescent="0.35">
      <c r="A126" s="2" t="str">
        <f>"Tým: "&amp;INDEX(startovka!$A$1:$H$46,B126+1,8)</f>
        <v>Tým: MZ</v>
      </c>
      <c r="B126" s="2">
        <f>B121+1</f>
        <v>26</v>
      </c>
      <c r="C126" s="26" t="str">
        <f>VLOOKUP(A127,startovka!A:B,2,FALSE)</f>
        <v>Šli jsme jenom pro těstoviny</v>
      </c>
      <c r="D126" s="26"/>
      <c r="E126" s="3"/>
      <c r="F126" s="8" t="s">
        <v>10</v>
      </c>
      <c r="G126" s="6" t="s">
        <v>11</v>
      </c>
      <c r="H126" s="6" t="s">
        <v>23</v>
      </c>
      <c r="I126" s="6" t="s">
        <v>18</v>
      </c>
      <c r="J126" s="16" t="s">
        <v>15</v>
      </c>
      <c r="K126" s="13">
        <f>IF(ISBLANK(G129),"",G129+SUM(H127:H129))</f>
        <v>1.7868055555555555</v>
      </c>
    </row>
    <row r="127" spans="1:11" ht="23.25" customHeight="1" x14ac:dyDescent="0.35">
      <c r="A127" s="27">
        <f>INDEX(startovka!$A$1:$H$46,B126+1,1)</f>
        <v>198</v>
      </c>
      <c r="B127" s="27"/>
      <c r="C127" s="4" t="s">
        <v>12</v>
      </c>
      <c r="D127" s="5" t="str">
        <f>VLOOKUP(A127,startovka!A:F,4,FALSE)</f>
        <v>Matyáš Emanuel Nývlt</v>
      </c>
      <c r="E127" s="3" t="s">
        <v>162</v>
      </c>
      <c r="F127" s="13">
        <v>0</v>
      </c>
      <c r="G127" s="13">
        <v>0.44374999999999998</v>
      </c>
      <c r="H127" s="7">
        <v>4.1666666666666664E-2</v>
      </c>
      <c r="I127" s="13">
        <f>IF(ISBLANK(G127),"",G127-F127+H127)</f>
        <v>0.48541666666666666</v>
      </c>
    </row>
    <row r="128" spans="1:11" ht="23.25" customHeight="1" x14ac:dyDescent="0.35">
      <c r="A128" s="27"/>
      <c r="B128" s="27"/>
      <c r="C128" s="4" t="s">
        <v>13</v>
      </c>
      <c r="D128" s="5" t="str">
        <f>VLOOKUP(A127,startovka!A:F,5,FALSE)</f>
        <v>Karla</v>
      </c>
      <c r="E128" s="3" t="s">
        <v>161</v>
      </c>
      <c r="F128" s="13">
        <f>IF(ISBLANK(G127),"",G127)</f>
        <v>0.44374999999999998</v>
      </c>
      <c r="G128" s="13">
        <v>1.1479166666666667</v>
      </c>
      <c r="H128" s="7"/>
      <c r="I128" s="13">
        <f>IF(ISBLANK(G128),"",G128-F128+H128)</f>
        <v>0.70416666666666672</v>
      </c>
    </row>
    <row r="129" spans="1:11" ht="23.25" customHeight="1" x14ac:dyDescent="0.35">
      <c r="A129" s="27"/>
      <c r="B129" s="27"/>
      <c r="C129" s="4" t="s">
        <v>14</v>
      </c>
      <c r="D129" s="5" t="str">
        <f>VLOOKUP(A127,startovka!A:F,6,FALSE)</f>
        <v>Ondřej Krejčí</v>
      </c>
      <c r="E129" s="3" t="s">
        <v>162</v>
      </c>
      <c r="F129" s="13">
        <f>IF(ISBLANK(G128),"",G128)</f>
        <v>1.1479166666666667</v>
      </c>
      <c r="G129" s="13">
        <v>1.7451388888888888</v>
      </c>
      <c r="H129" s="7"/>
      <c r="I129" s="13">
        <f>IF(ISBLANK(G129),"",G129-F129+H129)</f>
        <v>0.5972222222222221</v>
      </c>
    </row>
    <row r="130" spans="1:11" x14ac:dyDescent="0.35">
      <c r="A130" s="28"/>
      <c r="B130" s="29"/>
      <c r="C130" s="29"/>
      <c r="D130" s="29"/>
      <c r="E130" s="29"/>
      <c r="F130" s="29"/>
      <c r="G130" s="29"/>
      <c r="H130" s="29"/>
      <c r="I130" s="30"/>
    </row>
    <row r="131" spans="1:11" x14ac:dyDescent="0.35">
      <c r="A131" s="2" t="str">
        <f>"Tým: "&amp;INDEX(startovka!$A$1:$H$46,B131+1,8)</f>
        <v>Tým: MM</v>
      </c>
      <c r="B131" s="2">
        <f>B126+1</f>
        <v>27</v>
      </c>
      <c r="C131" s="26" t="str">
        <f>VLOOKUP(A132,startovka!A:B,2,FALSE)</f>
        <v>Koťátka</v>
      </c>
      <c r="D131" s="26"/>
      <c r="E131" s="3"/>
      <c r="F131" s="8" t="s">
        <v>10</v>
      </c>
      <c r="G131" s="6" t="s">
        <v>11</v>
      </c>
      <c r="H131" s="6" t="s">
        <v>23</v>
      </c>
      <c r="I131" s="6" t="s">
        <v>18</v>
      </c>
      <c r="J131" s="16" t="s">
        <v>15</v>
      </c>
      <c r="K131" s="13">
        <f>IF(ISBLANK(G134),"",G134+SUM(H132:H134))</f>
        <v>1.413888888888889</v>
      </c>
    </row>
    <row r="132" spans="1:11" ht="23.25" customHeight="1" x14ac:dyDescent="0.35">
      <c r="A132" s="27">
        <f>INDEX(startovka!$A$1:$H$46,B131+1,1)</f>
        <v>199</v>
      </c>
      <c r="B132" s="27"/>
      <c r="C132" s="4" t="s">
        <v>12</v>
      </c>
      <c r="D132" s="5" t="str">
        <f>VLOOKUP(A132,startovka!A:F,4,FALSE)</f>
        <v>Tomáš Nosek</v>
      </c>
      <c r="E132" s="3" t="str">
        <f>VLOOKUP(A131,$M$1:$N$3,2,FALSE)</f>
        <v>M</v>
      </c>
      <c r="F132" s="13">
        <v>0</v>
      </c>
      <c r="G132" s="13">
        <v>0.49027777777777776</v>
      </c>
      <c r="H132" s="7"/>
      <c r="I132" s="13">
        <f>IF(ISBLANK(G132),"",G132-F132+H132)</f>
        <v>0.49027777777777776</v>
      </c>
    </row>
    <row r="133" spans="1:11" ht="23.25" customHeight="1" x14ac:dyDescent="0.35">
      <c r="A133" s="27"/>
      <c r="B133" s="27"/>
      <c r="C133" s="4" t="s">
        <v>13</v>
      </c>
      <c r="D133" s="5" t="str">
        <f>VLOOKUP(A132,startovka!A:F,5,FALSE)</f>
        <v>Ondrej Kubicek</v>
      </c>
      <c r="E133" s="3" t="str">
        <f>VLOOKUP(A131,$M$1:$N$3,2,FALSE)</f>
        <v>M</v>
      </c>
      <c r="F133" s="13">
        <f>IF(ISBLANK(G132),"",G132)</f>
        <v>0.49027777777777776</v>
      </c>
      <c r="G133" s="13">
        <v>0.95902777777777781</v>
      </c>
      <c r="H133" s="7"/>
      <c r="I133" s="13">
        <f>IF(ISBLANK(G133),"",G133-F133+H133)</f>
        <v>0.46875000000000006</v>
      </c>
    </row>
    <row r="134" spans="1:11" ht="23.25" customHeight="1" x14ac:dyDescent="0.35">
      <c r="A134" s="27"/>
      <c r="B134" s="27"/>
      <c r="C134" s="4" t="s">
        <v>14</v>
      </c>
      <c r="D134" s="5" t="str">
        <f>VLOOKUP(A132,startovka!A:F,6,FALSE)</f>
        <v>Martin Patera</v>
      </c>
      <c r="E134" s="3" t="str">
        <f>VLOOKUP(A131,$M$1:$N$3,2,FALSE)</f>
        <v>M</v>
      </c>
      <c r="F134" s="13">
        <f>IF(ISBLANK(G133),"",G133)</f>
        <v>0.95902777777777781</v>
      </c>
      <c r="G134" s="13">
        <v>1.413888888888889</v>
      </c>
      <c r="H134" s="7"/>
      <c r="I134" s="13">
        <f>IF(ISBLANK(G134),"",G134-F134+H134)</f>
        <v>0.45486111111111116</v>
      </c>
    </row>
    <row r="135" spans="1:11" x14ac:dyDescent="0.35">
      <c r="A135" s="28"/>
      <c r="B135" s="29"/>
      <c r="C135" s="29"/>
      <c r="D135" s="29"/>
      <c r="E135" s="29"/>
      <c r="F135" s="29"/>
      <c r="G135" s="29"/>
      <c r="H135" s="29"/>
      <c r="I135" s="30"/>
    </row>
    <row r="136" spans="1:11" x14ac:dyDescent="0.35">
      <c r="A136" s="2" t="str">
        <f>"Tým: "&amp;INDEX(startovka!$A$1:$H$46,B136+1,8)</f>
        <v>Tým: MM</v>
      </c>
      <c r="B136" s="2">
        <f>B131+1</f>
        <v>28</v>
      </c>
      <c r="C136" s="26" t="str">
        <f>VLOOKUP(A137,startovka!A:B,2,FALSE)</f>
        <v>Mladý páky</v>
      </c>
      <c r="D136" s="26"/>
      <c r="E136" s="3"/>
      <c r="F136" s="8" t="s">
        <v>10</v>
      </c>
      <c r="G136" s="6" t="s">
        <v>11</v>
      </c>
      <c r="H136" s="6" t="s">
        <v>23</v>
      </c>
      <c r="I136" s="6" t="s">
        <v>18</v>
      </c>
      <c r="J136" s="16" t="s">
        <v>15</v>
      </c>
      <c r="K136" s="13">
        <f>IF(ISBLANK(G139),"",G139+SUM(H137:H139))</f>
        <v>1.34375</v>
      </c>
    </row>
    <row r="137" spans="1:11" ht="23.25" customHeight="1" x14ac:dyDescent="0.35">
      <c r="A137" s="27">
        <f>INDEX(startovka!$A$1:$H$46,B136+1,1)</f>
        <v>200</v>
      </c>
      <c r="B137" s="27"/>
      <c r="C137" s="4" t="s">
        <v>12</v>
      </c>
      <c r="D137" s="5" t="str">
        <f>VLOOKUP(A137,startovka!A:F,4,FALSE)</f>
        <v>Vojta Svoboda</v>
      </c>
      <c r="E137" s="3" t="str">
        <f>VLOOKUP(A136,$M$1:$N$3,2,FALSE)</f>
        <v>M</v>
      </c>
      <c r="F137" s="13">
        <v>0</v>
      </c>
      <c r="G137" s="13">
        <v>0.46805555555555556</v>
      </c>
      <c r="H137" s="7"/>
      <c r="I137" s="13">
        <f>IF(ISBLANK(G137),"",G137-F137+H137)</f>
        <v>0.46805555555555556</v>
      </c>
    </row>
    <row r="138" spans="1:11" ht="23.25" customHeight="1" x14ac:dyDescent="0.35">
      <c r="A138" s="27"/>
      <c r="B138" s="27"/>
      <c r="C138" s="4" t="s">
        <v>13</v>
      </c>
      <c r="D138" s="5" t="str">
        <f>VLOOKUP(A137,startovka!A:F,5,FALSE)</f>
        <v>Martin Sivok</v>
      </c>
      <c r="E138" s="3" t="str">
        <f>VLOOKUP(A136,$M$1:$N$3,2,FALSE)</f>
        <v>M</v>
      </c>
      <c r="F138" s="13">
        <f>IF(ISBLANK(G137),"",G137)</f>
        <v>0.46805555555555556</v>
      </c>
      <c r="G138" s="13">
        <v>0.87986111111111109</v>
      </c>
      <c r="H138" s="7"/>
      <c r="I138" s="13">
        <f>IF(ISBLANK(G138),"",G138-F138+H138)</f>
        <v>0.41180555555555554</v>
      </c>
    </row>
    <row r="139" spans="1:11" ht="23.25" customHeight="1" x14ac:dyDescent="0.35">
      <c r="A139" s="27"/>
      <c r="B139" s="27"/>
      <c r="C139" s="4" t="s">
        <v>14</v>
      </c>
      <c r="D139" s="5" t="str">
        <f>VLOOKUP(A137,startovka!A:F,6,FALSE)</f>
        <v>Petr Elias</v>
      </c>
      <c r="E139" s="3" t="str">
        <f>VLOOKUP(A136,$M$1:$N$3,2,FALSE)</f>
        <v>M</v>
      </c>
      <c r="F139" s="13">
        <f>IF(ISBLANK(G138),"",G138)</f>
        <v>0.87986111111111109</v>
      </c>
      <c r="G139" s="13">
        <v>1.34375</v>
      </c>
      <c r="H139" s="7"/>
      <c r="I139" s="13">
        <f>IF(ISBLANK(G139),"",G139-F139+H139)</f>
        <v>0.46388888888888891</v>
      </c>
    </row>
    <row r="140" spans="1:11" x14ac:dyDescent="0.35">
      <c r="A140" s="28"/>
      <c r="B140" s="29"/>
      <c r="C140" s="29"/>
      <c r="D140" s="29"/>
      <c r="E140" s="29"/>
      <c r="F140" s="29"/>
      <c r="G140" s="29"/>
      <c r="H140" s="29"/>
      <c r="I140" s="30"/>
    </row>
    <row r="141" spans="1:11" x14ac:dyDescent="0.35">
      <c r="A141" s="2" t="str">
        <f>"Tým: "&amp;INDEX(startovka!$A$1:$H$46,B141+1,8)</f>
        <v>Tým: ZZ</v>
      </c>
      <c r="B141" s="2">
        <f>B136+1</f>
        <v>29</v>
      </c>
      <c r="C141" s="26" t="str">
        <f>VLOOKUP(A142,startovka!A:B,2,FALSE)</f>
        <v>Semafor</v>
      </c>
      <c r="D141" s="26"/>
      <c r="E141" s="3"/>
      <c r="F141" s="8" t="s">
        <v>10</v>
      </c>
      <c r="G141" s="6" t="s">
        <v>11</v>
      </c>
      <c r="H141" s="6" t="s">
        <v>23</v>
      </c>
      <c r="I141" s="6" t="s">
        <v>18</v>
      </c>
      <c r="J141" s="16" t="s">
        <v>15</v>
      </c>
      <c r="K141" s="13">
        <f>IF(ISBLANK(G144),"",G144+SUM(H142:H144))</f>
        <v>1.9652777777777777</v>
      </c>
    </row>
    <row r="142" spans="1:11" ht="23.25" customHeight="1" x14ac:dyDescent="0.35">
      <c r="A142" s="27">
        <f>INDEX(startovka!$A$1:$H$46,B141+1,1)</f>
        <v>201</v>
      </c>
      <c r="B142" s="27"/>
      <c r="C142" s="4" t="s">
        <v>12</v>
      </c>
      <c r="D142" s="5" t="str">
        <f>VLOOKUP(A142,startovka!A:F,4,FALSE)</f>
        <v>Libuše Fialová</v>
      </c>
      <c r="E142" s="3" t="str">
        <f>VLOOKUP(A141,$M$1:$N$3,2,FALSE)</f>
        <v>Z</v>
      </c>
      <c r="F142" s="13">
        <v>0</v>
      </c>
      <c r="G142" s="13">
        <v>0.75555555555555554</v>
      </c>
      <c r="H142" s="7"/>
      <c r="I142" s="13">
        <f>IF(ISBLANK(G142),"",G142-F142+H142)</f>
        <v>0.75555555555555554</v>
      </c>
    </row>
    <row r="143" spans="1:11" ht="23.25" customHeight="1" x14ac:dyDescent="0.35">
      <c r="A143" s="27"/>
      <c r="B143" s="27"/>
      <c r="C143" s="4" t="s">
        <v>13</v>
      </c>
      <c r="D143" s="5" t="str">
        <f>VLOOKUP(A142,startovka!A:F,5,FALSE)</f>
        <v>Adéla Kuncová</v>
      </c>
      <c r="E143" s="3" t="str">
        <f>VLOOKUP(A141,$M$1:$N$3,2,FALSE)</f>
        <v>Z</v>
      </c>
      <c r="F143" s="13">
        <f>IF(ISBLANK(G142),"",G142)</f>
        <v>0.75555555555555554</v>
      </c>
      <c r="G143" s="13">
        <v>1.3763888888888889</v>
      </c>
      <c r="H143" s="7"/>
      <c r="I143" s="13">
        <f>IF(ISBLANK(G143),"",G143-F143+H143)</f>
        <v>0.62083333333333335</v>
      </c>
    </row>
    <row r="144" spans="1:11" ht="23.25" customHeight="1" x14ac:dyDescent="0.35">
      <c r="A144" s="27"/>
      <c r="B144" s="27"/>
      <c r="C144" s="4" t="s">
        <v>14</v>
      </c>
      <c r="D144" s="5" t="str">
        <f>VLOOKUP(A142,startovka!A:F,6,FALSE)</f>
        <v>Hedvika Růžičková</v>
      </c>
      <c r="E144" s="3" t="str">
        <f>VLOOKUP(A141,$M$1:$N$3,2,FALSE)</f>
        <v>Z</v>
      </c>
      <c r="F144" s="13">
        <f>IF(ISBLANK(G143),"",G143)</f>
        <v>1.3763888888888889</v>
      </c>
      <c r="G144" s="13">
        <v>1.9652777777777777</v>
      </c>
      <c r="H144" s="7"/>
      <c r="I144" s="13">
        <f>IF(ISBLANK(G144),"",G144-F144+H144)</f>
        <v>0.5888888888888888</v>
      </c>
    </row>
    <row r="145" spans="1:11" x14ac:dyDescent="0.35">
      <c r="A145" s="28"/>
      <c r="B145" s="29"/>
      <c r="C145" s="29"/>
      <c r="D145" s="29"/>
      <c r="E145" s="29"/>
      <c r="F145" s="29"/>
      <c r="G145" s="29"/>
      <c r="H145" s="29"/>
      <c r="I145" s="30"/>
    </row>
    <row r="146" spans="1:11" x14ac:dyDescent="0.35">
      <c r="A146" s="2" t="str">
        <f>"Tým: "&amp;INDEX(startovka!$A$1:$H$46,B146+1,8)</f>
        <v>Tým: MZ</v>
      </c>
      <c r="B146" s="2">
        <f>B141+1</f>
        <v>30</v>
      </c>
      <c r="C146" s="26" t="str">
        <f>VLOOKUP(A147,startovka!A:B,2,FALSE)</f>
        <v>Píči Piva</v>
      </c>
      <c r="D146" s="26"/>
      <c r="E146" s="3"/>
      <c r="F146" s="8" t="s">
        <v>10</v>
      </c>
      <c r="G146" s="6" t="s">
        <v>11</v>
      </c>
      <c r="H146" s="6" t="s">
        <v>23</v>
      </c>
      <c r="I146" s="6" t="s">
        <v>18</v>
      </c>
      <c r="J146" s="16" t="s">
        <v>15</v>
      </c>
      <c r="K146" s="13">
        <f>IF(ISBLANK(G149),"",G149+SUM(H147:H149))</f>
        <v>1.7770833333333333</v>
      </c>
    </row>
    <row r="147" spans="1:11" ht="23.25" customHeight="1" x14ac:dyDescent="0.35">
      <c r="A147" s="27">
        <f>INDEX(startovka!$A$1:$H$46,B146+1,1)</f>
        <v>202</v>
      </c>
      <c r="B147" s="27"/>
      <c r="C147" s="4" t="s">
        <v>12</v>
      </c>
      <c r="D147" s="5" t="str">
        <f>VLOOKUP(A147,startovka!A:F,4,FALSE)</f>
        <v>NATHAN BÉR</v>
      </c>
      <c r="E147" s="3" t="s">
        <v>162</v>
      </c>
      <c r="F147" s="13">
        <v>0</v>
      </c>
      <c r="G147" s="13">
        <v>0.4152777777777778</v>
      </c>
      <c r="H147" s="7"/>
      <c r="I147" s="13">
        <f>IF(ISBLANK(G147),"",G147-F147+H147)</f>
        <v>0.4152777777777778</v>
      </c>
    </row>
    <row r="148" spans="1:11" ht="23.25" customHeight="1" x14ac:dyDescent="0.35">
      <c r="A148" s="27"/>
      <c r="B148" s="27"/>
      <c r="C148" s="4" t="s">
        <v>13</v>
      </c>
      <c r="D148" s="5" t="str">
        <f>VLOOKUP(A147,startovka!A:F,5,FALSE)</f>
        <v>Barbara Volfová</v>
      </c>
      <c r="E148" s="3" t="s">
        <v>161</v>
      </c>
      <c r="F148" s="13">
        <f>IF(ISBLANK(G147),"",G147)</f>
        <v>0.4152777777777778</v>
      </c>
      <c r="G148" s="13">
        <v>1.2326388888888888</v>
      </c>
      <c r="H148" s="7"/>
      <c r="I148" s="13">
        <f>IF(ISBLANK(G148),"",G148-F148+H148)</f>
        <v>0.81736111111111098</v>
      </c>
    </row>
    <row r="149" spans="1:11" ht="23.25" customHeight="1" x14ac:dyDescent="0.35">
      <c r="A149" s="27"/>
      <c r="B149" s="27"/>
      <c r="C149" s="4" t="s">
        <v>14</v>
      </c>
      <c r="D149" s="5" t="str">
        <f>VLOOKUP(A147,startovka!A:F,6,FALSE)</f>
        <v>Mateus Celba</v>
      </c>
      <c r="E149" s="3" t="s">
        <v>162</v>
      </c>
      <c r="F149" s="13">
        <f>IF(ISBLANK(G148),"",G148)</f>
        <v>1.2326388888888888</v>
      </c>
      <c r="G149" s="13">
        <v>1.7770833333333333</v>
      </c>
      <c r="H149" s="7"/>
      <c r="I149" s="13">
        <f>IF(ISBLANK(G149),"",G149-F149+H149)</f>
        <v>0.54444444444444451</v>
      </c>
    </row>
    <row r="150" spans="1:11" x14ac:dyDescent="0.35">
      <c r="A150" s="28"/>
      <c r="B150" s="29"/>
      <c r="C150" s="29"/>
      <c r="D150" s="29"/>
      <c r="E150" s="29"/>
      <c r="F150" s="29"/>
      <c r="G150" s="29"/>
      <c r="H150" s="29"/>
      <c r="I150" s="30"/>
    </row>
    <row r="151" spans="1:11" x14ac:dyDescent="0.35">
      <c r="A151" s="2" t="str">
        <f>"Tým: "&amp;INDEX(startovka!$A$1:$H$46,B151+1,8)</f>
        <v>Tým: MM</v>
      </c>
      <c r="B151" s="2">
        <f>B146+1</f>
        <v>31</v>
      </c>
      <c r="C151" s="26" t="e">
        <f>VLOOKUP(A152,startovka!A:B,2,FALSE)</f>
        <v>#N/A</v>
      </c>
      <c r="D151" s="26"/>
      <c r="E151" s="3"/>
      <c r="F151" s="8" t="s">
        <v>10</v>
      </c>
      <c r="G151" s="6" t="s">
        <v>11</v>
      </c>
      <c r="H151" s="6" t="s">
        <v>23</v>
      </c>
      <c r="I151" s="6" t="s">
        <v>18</v>
      </c>
      <c r="J151" s="16" t="s">
        <v>15</v>
      </c>
      <c r="K151" s="13" t="str">
        <f>IF(ISBLANK(G154),"",G154+SUM(H152:H154))</f>
        <v/>
      </c>
    </row>
    <row r="152" spans="1:11" ht="23.25" customHeight="1" x14ac:dyDescent="0.35">
      <c r="A152" s="27">
        <f>INDEX(startovka!$A$1:$H$46,B151+1,1)</f>
        <v>0</v>
      </c>
      <c r="B152" s="27"/>
      <c r="C152" s="4" t="s">
        <v>12</v>
      </c>
      <c r="D152" s="5" t="e">
        <f>VLOOKUP(A152,startovka!A:F,4,FALSE)</f>
        <v>#N/A</v>
      </c>
      <c r="E152" s="3" t="str">
        <f>VLOOKUP(A151,$M$1:$N$3,2,FALSE)</f>
        <v>M</v>
      </c>
      <c r="F152" s="13">
        <v>0</v>
      </c>
      <c r="G152" s="13"/>
      <c r="H152" s="7"/>
      <c r="I152" s="13" t="str">
        <f>IF(ISBLANK(G152),"",G152-F152+H152)</f>
        <v/>
      </c>
    </row>
    <row r="153" spans="1:11" ht="23.25" customHeight="1" x14ac:dyDescent="0.35">
      <c r="A153" s="27"/>
      <c r="B153" s="27"/>
      <c r="C153" s="4" t="s">
        <v>13</v>
      </c>
      <c r="D153" s="5" t="e">
        <f>VLOOKUP(A152,startovka!A:F,5,FALSE)</f>
        <v>#N/A</v>
      </c>
      <c r="E153" s="3" t="str">
        <f>VLOOKUP(A151,$M$1:$N$3,2,FALSE)</f>
        <v>M</v>
      </c>
      <c r="F153" s="13" t="str">
        <f>IF(ISBLANK(G152),"",G152)</f>
        <v/>
      </c>
      <c r="G153" s="13"/>
      <c r="H153" s="7"/>
      <c r="I153" s="13" t="str">
        <f>IF(ISBLANK(G153),"",G153-F153+H153)</f>
        <v/>
      </c>
    </row>
    <row r="154" spans="1:11" ht="23.25" customHeight="1" x14ac:dyDescent="0.35">
      <c r="A154" s="27"/>
      <c r="B154" s="27"/>
      <c r="C154" s="4" t="s">
        <v>14</v>
      </c>
      <c r="D154" s="5" t="e">
        <f>VLOOKUP(A152,startovka!A:F,6,FALSE)</f>
        <v>#N/A</v>
      </c>
      <c r="E154" s="3" t="str">
        <f>VLOOKUP(A151,$M$1:$N$3,2,FALSE)</f>
        <v>M</v>
      </c>
      <c r="F154" s="13" t="str">
        <f>IF(ISBLANK(G153),"",G153)</f>
        <v/>
      </c>
      <c r="G154" s="13"/>
      <c r="H154" s="7"/>
      <c r="I154" s="13" t="str">
        <f>IF(ISBLANK(G154),"",G154-F154+H154)</f>
        <v/>
      </c>
    </row>
    <row r="155" spans="1:11" x14ac:dyDescent="0.35">
      <c r="A155" s="28"/>
      <c r="B155" s="29"/>
      <c r="C155" s="29"/>
      <c r="D155" s="29"/>
      <c r="E155" s="29"/>
      <c r="F155" s="29"/>
      <c r="G155" s="29"/>
      <c r="H155" s="29"/>
      <c r="I155" s="30"/>
    </row>
    <row r="156" spans="1:11" x14ac:dyDescent="0.35">
      <c r="A156" s="2" t="str">
        <f>"Tým: "&amp;INDEX(startovka!$A$1:$H$46,B156+1,8)</f>
        <v xml:space="preserve">Tým: </v>
      </c>
      <c r="B156" s="2">
        <f>B151+1</f>
        <v>32</v>
      </c>
      <c r="C156" s="26" t="e">
        <f>VLOOKUP(A157,startovka!A:B,2,FALSE)</f>
        <v>#N/A</v>
      </c>
      <c r="D156" s="26"/>
      <c r="E156" s="3"/>
      <c r="F156" s="8" t="s">
        <v>10</v>
      </c>
      <c r="G156" s="6" t="s">
        <v>11</v>
      </c>
      <c r="H156" s="6" t="s">
        <v>23</v>
      </c>
      <c r="I156" s="6" t="s">
        <v>18</v>
      </c>
      <c r="J156" s="16" t="s">
        <v>15</v>
      </c>
      <c r="K156" s="13" t="str">
        <f>IF(ISBLANK(G159),"",G159+SUM(H157:H159))</f>
        <v/>
      </c>
    </row>
    <row r="157" spans="1:11" ht="23.25" customHeight="1" x14ac:dyDescent="0.35">
      <c r="A157" s="27">
        <f>INDEX(startovka!$A$1:$H$46,B156+1,1)</f>
        <v>0</v>
      </c>
      <c r="B157" s="27"/>
      <c r="C157" s="4" t="s">
        <v>12</v>
      </c>
      <c r="D157" s="5" t="e">
        <f>VLOOKUP(A157,startovka!A:F,4,FALSE)</f>
        <v>#N/A</v>
      </c>
      <c r="E157" s="3" t="e">
        <f>VLOOKUP(A156,$M$1:$N$3,2,FALSE)</f>
        <v>#N/A</v>
      </c>
      <c r="F157" s="13">
        <v>0</v>
      </c>
      <c r="G157" s="13"/>
      <c r="H157" s="7"/>
      <c r="I157" s="13" t="str">
        <f>IF(ISBLANK(G157),"",G157-F157+H157)</f>
        <v/>
      </c>
    </row>
    <row r="158" spans="1:11" ht="23.25" customHeight="1" x14ac:dyDescent="0.35">
      <c r="A158" s="27"/>
      <c r="B158" s="27"/>
      <c r="C158" s="4" t="s">
        <v>13</v>
      </c>
      <c r="D158" s="5" t="e">
        <f>VLOOKUP(A157,startovka!A:F,5,FALSE)</f>
        <v>#N/A</v>
      </c>
      <c r="E158" s="3" t="e">
        <f>VLOOKUP(A156,$M$1:$N$3,2,FALSE)</f>
        <v>#N/A</v>
      </c>
      <c r="F158" s="13" t="str">
        <f>IF(ISBLANK(G157),"",G157)</f>
        <v/>
      </c>
      <c r="G158" s="13"/>
      <c r="H158" s="7"/>
      <c r="I158" s="13" t="str">
        <f>IF(ISBLANK(G158),"",G158-F158+H158)</f>
        <v/>
      </c>
    </row>
    <row r="159" spans="1:11" ht="23.25" customHeight="1" x14ac:dyDescent="0.35">
      <c r="A159" s="27"/>
      <c r="B159" s="27"/>
      <c r="C159" s="4" t="s">
        <v>14</v>
      </c>
      <c r="D159" s="5" t="e">
        <f>VLOOKUP(A157,startovka!A:F,6,FALSE)</f>
        <v>#N/A</v>
      </c>
      <c r="E159" s="3" t="e">
        <f>VLOOKUP(A156,$M$1:$N$3,2,FALSE)</f>
        <v>#N/A</v>
      </c>
      <c r="F159" s="13" t="str">
        <f>IF(ISBLANK(G158),"",G158)</f>
        <v/>
      </c>
      <c r="G159" s="13"/>
      <c r="H159" s="7"/>
      <c r="I159" s="13" t="str">
        <f>IF(ISBLANK(G159),"",G159-F159+H159)</f>
        <v/>
      </c>
    </row>
    <row r="160" spans="1:11" x14ac:dyDescent="0.35">
      <c r="A160" s="28"/>
      <c r="B160" s="29"/>
      <c r="C160" s="29"/>
      <c r="D160" s="29"/>
      <c r="E160" s="29"/>
      <c r="F160" s="29"/>
      <c r="G160" s="29"/>
      <c r="H160" s="29"/>
      <c r="I160" s="30"/>
    </row>
    <row r="161" spans="1:11" x14ac:dyDescent="0.35">
      <c r="A161" s="2" t="str">
        <f>"Tým: "&amp;INDEX(startovka!$A$1:$H$46,B161+1,8)</f>
        <v xml:space="preserve">Tým: </v>
      </c>
      <c r="B161" s="2">
        <f>B156+1</f>
        <v>33</v>
      </c>
      <c r="C161" s="26" t="e">
        <f>VLOOKUP(A162,startovka!A:B,2,FALSE)</f>
        <v>#N/A</v>
      </c>
      <c r="D161" s="26"/>
      <c r="E161" s="3"/>
      <c r="F161" s="8" t="s">
        <v>10</v>
      </c>
      <c r="G161" s="6" t="s">
        <v>11</v>
      </c>
      <c r="H161" s="6" t="s">
        <v>23</v>
      </c>
      <c r="I161" s="6" t="s">
        <v>18</v>
      </c>
      <c r="J161" s="16" t="s">
        <v>15</v>
      </c>
      <c r="K161" s="13" t="str">
        <f>IF(ISBLANK(G164),"",G164+SUM(H162:H164))</f>
        <v/>
      </c>
    </row>
    <row r="162" spans="1:11" ht="23.25" customHeight="1" x14ac:dyDescent="0.35">
      <c r="A162" s="27">
        <f>INDEX(startovka!$A$1:$H$46,B161+1,1)</f>
        <v>0</v>
      </c>
      <c r="B162" s="27"/>
      <c r="C162" s="4" t="s">
        <v>12</v>
      </c>
      <c r="D162" s="5" t="e">
        <f>VLOOKUP(A162,startovka!A:F,4,FALSE)</f>
        <v>#N/A</v>
      </c>
      <c r="E162" s="3" t="e">
        <f>VLOOKUP(A161,$M$1:$N$3,2,FALSE)</f>
        <v>#N/A</v>
      </c>
      <c r="F162" s="13">
        <v>0</v>
      </c>
      <c r="G162" s="13"/>
      <c r="H162" s="7"/>
      <c r="I162" s="13" t="str">
        <f>IF(ISBLANK(G162),"",G162-F162+H162)</f>
        <v/>
      </c>
    </row>
    <row r="163" spans="1:11" ht="23.25" customHeight="1" x14ac:dyDescent="0.35">
      <c r="A163" s="27"/>
      <c r="B163" s="27"/>
      <c r="C163" s="4" t="s">
        <v>13</v>
      </c>
      <c r="D163" s="5" t="e">
        <f>VLOOKUP(A162,startovka!A:F,5,FALSE)</f>
        <v>#N/A</v>
      </c>
      <c r="E163" s="3" t="e">
        <f>VLOOKUP(A161,$M$1:$N$3,2,FALSE)</f>
        <v>#N/A</v>
      </c>
      <c r="F163" s="13" t="str">
        <f>IF(ISBLANK(G162),"",G162)</f>
        <v/>
      </c>
      <c r="G163" s="13"/>
      <c r="H163" s="7"/>
      <c r="I163" s="13" t="str">
        <f>IF(ISBLANK(G163),"",G163-F163+H163)</f>
        <v/>
      </c>
    </row>
    <row r="164" spans="1:11" ht="23.25" customHeight="1" x14ac:dyDescent="0.35">
      <c r="A164" s="27"/>
      <c r="B164" s="27"/>
      <c r="C164" s="4" t="s">
        <v>14</v>
      </c>
      <c r="D164" s="5" t="e">
        <f>VLOOKUP(A162,startovka!A:F,6,FALSE)</f>
        <v>#N/A</v>
      </c>
      <c r="E164" s="3" t="e">
        <f>VLOOKUP(A161,$M$1:$N$3,2,FALSE)</f>
        <v>#N/A</v>
      </c>
      <c r="F164" s="13" t="str">
        <f>IF(ISBLANK(G163),"",G163)</f>
        <v/>
      </c>
      <c r="G164" s="13"/>
      <c r="H164" s="7"/>
      <c r="I164" s="13" t="str">
        <f>IF(ISBLANK(G164),"",G164-F164+H164)</f>
        <v/>
      </c>
    </row>
    <row r="165" spans="1:11" x14ac:dyDescent="0.35">
      <c r="A165" s="28"/>
      <c r="B165" s="29"/>
      <c r="C165" s="29"/>
      <c r="D165" s="29"/>
      <c r="E165" s="29"/>
      <c r="F165" s="29"/>
      <c r="G165" s="29"/>
      <c r="H165" s="29"/>
      <c r="I165" s="30"/>
    </row>
    <row r="166" spans="1:11" x14ac:dyDescent="0.35">
      <c r="A166" s="2" t="str">
        <f>"Tým: "&amp;INDEX(startovka!$A$1:$H$46,B166+1,8)</f>
        <v xml:space="preserve">Tým: </v>
      </c>
      <c r="B166" s="2">
        <f>B161+1</f>
        <v>34</v>
      </c>
      <c r="C166" s="26" t="e">
        <f>VLOOKUP(A167,startovka!A:B,2,FALSE)</f>
        <v>#N/A</v>
      </c>
      <c r="D166" s="26"/>
      <c r="E166" s="3"/>
      <c r="F166" s="8" t="s">
        <v>10</v>
      </c>
      <c r="G166" s="6" t="s">
        <v>11</v>
      </c>
      <c r="H166" s="6" t="s">
        <v>23</v>
      </c>
      <c r="I166" s="6" t="s">
        <v>18</v>
      </c>
      <c r="J166" s="16" t="s">
        <v>15</v>
      </c>
      <c r="K166" s="13" t="str">
        <f>IF(ISBLANK(G169),"",G169+SUM(H167:H169))</f>
        <v/>
      </c>
    </row>
    <row r="167" spans="1:11" ht="23.25" customHeight="1" x14ac:dyDescent="0.35">
      <c r="A167" s="27">
        <f>INDEX(startovka!$A$1:$H$46,B166+1,1)</f>
        <v>0</v>
      </c>
      <c r="B167" s="27"/>
      <c r="C167" s="4" t="s">
        <v>12</v>
      </c>
      <c r="D167" s="5" t="e">
        <f>VLOOKUP(A167,startovka!A:F,4,FALSE)</f>
        <v>#N/A</v>
      </c>
      <c r="E167" s="3" t="e">
        <f>VLOOKUP(A166,$M$1:$N$3,2,FALSE)</f>
        <v>#N/A</v>
      </c>
      <c r="F167" s="13">
        <v>0</v>
      </c>
      <c r="G167" s="13"/>
      <c r="H167" s="7"/>
      <c r="I167" s="13" t="str">
        <f>IF(ISBLANK(G167),"",G167-F167+H167)</f>
        <v/>
      </c>
    </row>
    <row r="168" spans="1:11" ht="23.25" customHeight="1" x14ac:dyDescent="0.35">
      <c r="A168" s="27"/>
      <c r="B168" s="27"/>
      <c r="C168" s="4" t="s">
        <v>13</v>
      </c>
      <c r="D168" s="5" t="e">
        <f>VLOOKUP(A167,startovka!A:F,5,FALSE)</f>
        <v>#N/A</v>
      </c>
      <c r="E168" s="3" t="e">
        <f>VLOOKUP(A166,$M$1:$N$3,2,FALSE)</f>
        <v>#N/A</v>
      </c>
      <c r="F168" s="13" t="str">
        <f>IF(ISBLANK(G167),"",G167)</f>
        <v/>
      </c>
      <c r="G168" s="13"/>
      <c r="H168" s="7"/>
      <c r="I168" s="13" t="str">
        <f>IF(ISBLANK(G168),"",G168-F168+H168)</f>
        <v/>
      </c>
    </row>
    <row r="169" spans="1:11" ht="23.25" customHeight="1" x14ac:dyDescent="0.35">
      <c r="A169" s="27"/>
      <c r="B169" s="27"/>
      <c r="C169" s="4" t="s">
        <v>14</v>
      </c>
      <c r="D169" s="5" t="e">
        <f>VLOOKUP(A167,startovka!A:F,6,FALSE)</f>
        <v>#N/A</v>
      </c>
      <c r="E169" s="3" t="e">
        <f>VLOOKUP(A166,$M$1:$N$3,2,FALSE)</f>
        <v>#N/A</v>
      </c>
      <c r="F169" s="13" t="str">
        <f>IF(ISBLANK(G168),"",G168)</f>
        <v/>
      </c>
      <c r="G169" s="13"/>
      <c r="H169" s="7"/>
      <c r="I169" s="13" t="str">
        <f>IF(ISBLANK(G169),"",G169-F169+H169)</f>
        <v/>
      </c>
    </row>
    <row r="170" spans="1:11" x14ac:dyDescent="0.35">
      <c r="A170" s="28"/>
      <c r="B170" s="29"/>
      <c r="C170" s="29"/>
      <c r="D170" s="29"/>
      <c r="E170" s="29"/>
      <c r="F170" s="29"/>
      <c r="G170" s="29"/>
      <c r="H170" s="29"/>
      <c r="I170" s="30"/>
    </row>
    <row r="171" spans="1:11" x14ac:dyDescent="0.35">
      <c r="A171" s="2" t="str">
        <f>"Tým: "&amp;INDEX(startovka!$A$1:$H$46,B171+1,8)</f>
        <v xml:space="preserve">Tým: </v>
      </c>
      <c r="B171" s="2">
        <f>B166+1</f>
        <v>35</v>
      </c>
      <c r="C171" s="26" t="e">
        <f>VLOOKUP(A172,startovka!A:B,2,FALSE)</f>
        <v>#N/A</v>
      </c>
      <c r="D171" s="26"/>
      <c r="E171" s="3"/>
      <c r="F171" s="8" t="s">
        <v>10</v>
      </c>
      <c r="G171" s="6" t="s">
        <v>11</v>
      </c>
      <c r="H171" s="6" t="s">
        <v>23</v>
      </c>
      <c r="I171" s="6" t="s">
        <v>18</v>
      </c>
      <c r="J171" s="16" t="s">
        <v>15</v>
      </c>
      <c r="K171" s="13" t="str">
        <f>IF(ISBLANK(G174),"",G174+SUM(H172:H174))</f>
        <v/>
      </c>
    </row>
    <row r="172" spans="1:11" ht="23.25" customHeight="1" x14ac:dyDescent="0.35">
      <c r="A172" s="27">
        <f>INDEX(startovka!$A$1:$H$46,B171+1,1)</f>
        <v>0</v>
      </c>
      <c r="B172" s="27"/>
      <c r="C172" s="4" t="s">
        <v>12</v>
      </c>
      <c r="D172" s="5" t="e">
        <f>VLOOKUP(A172,startovka!A:F,4,FALSE)</f>
        <v>#N/A</v>
      </c>
      <c r="E172" s="3" t="e">
        <f>VLOOKUP(A171,$M$1:$N$3,2,FALSE)</f>
        <v>#N/A</v>
      </c>
      <c r="F172" s="13">
        <v>0</v>
      </c>
      <c r="G172" s="13"/>
      <c r="H172" s="7"/>
      <c r="I172" s="13" t="str">
        <f>IF(ISBLANK(G172),"",G172-F172+H172)</f>
        <v/>
      </c>
    </row>
    <row r="173" spans="1:11" ht="23.25" customHeight="1" x14ac:dyDescent="0.35">
      <c r="A173" s="27"/>
      <c r="B173" s="27"/>
      <c r="C173" s="4" t="s">
        <v>13</v>
      </c>
      <c r="D173" s="5" t="e">
        <f>VLOOKUP(A172,startovka!A:F,5,FALSE)</f>
        <v>#N/A</v>
      </c>
      <c r="E173" s="3" t="e">
        <f>VLOOKUP(A171,$M$1:$N$3,2,FALSE)</f>
        <v>#N/A</v>
      </c>
      <c r="F173" s="13" t="str">
        <f>IF(ISBLANK(G172),"",G172)</f>
        <v/>
      </c>
      <c r="G173" s="13"/>
      <c r="H173" s="7"/>
      <c r="I173" s="13" t="str">
        <f>IF(ISBLANK(G173),"",G173-F173+H173)</f>
        <v/>
      </c>
    </row>
    <row r="174" spans="1:11" ht="23.25" customHeight="1" x14ac:dyDescent="0.35">
      <c r="A174" s="27"/>
      <c r="B174" s="27"/>
      <c r="C174" s="4" t="s">
        <v>14</v>
      </c>
      <c r="D174" s="5" t="e">
        <f>VLOOKUP(A172,startovka!A:F,6,FALSE)</f>
        <v>#N/A</v>
      </c>
      <c r="E174" s="3" t="e">
        <f>VLOOKUP(A171,$M$1:$N$3,2,FALSE)</f>
        <v>#N/A</v>
      </c>
      <c r="F174" s="13" t="str">
        <f>IF(ISBLANK(G173),"",G173)</f>
        <v/>
      </c>
      <c r="G174" s="13"/>
      <c r="H174" s="7"/>
      <c r="I174" s="13" t="str">
        <f>IF(ISBLANK(G174),"",G174-F174+H174)</f>
        <v/>
      </c>
    </row>
    <row r="175" spans="1:11" x14ac:dyDescent="0.35">
      <c r="A175" s="28"/>
      <c r="B175" s="29"/>
      <c r="C175" s="29"/>
      <c r="D175" s="29"/>
      <c r="E175" s="29"/>
      <c r="F175" s="29"/>
      <c r="G175" s="29"/>
      <c r="H175" s="29"/>
      <c r="I175" s="30"/>
    </row>
    <row r="176" spans="1:11" x14ac:dyDescent="0.35">
      <c r="A176" s="2" t="str">
        <f>"Tým: "&amp;INDEX(startovka!$A$1:$H$46,B176+1,8)</f>
        <v xml:space="preserve">Tým: </v>
      </c>
      <c r="B176" s="2">
        <f>B171+1</f>
        <v>36</v>
      </c>
      <c r="C176" s="26" t="e">
        <f>VLOOKUP(A177,startovka!A:B,2,FALSE)</f>
        <v>#N/A</v>
      </c>
      <c r="D176" s="26"/>
      <c r="E176" s="3"/>
      <c r="F176" s="8" t="s">
        <v>10</v>
      </c>
      <c r="G176" s="6" t="s">
        <v>11</v>
      </c>
      <c r="H176" s="6" t="s">
        <v>23</v>
      </c>
      <c r="I176" s="6" t="s">
        <v>18</v>
      </c>
      <c r="J176" s="16" t="s">
        <v>15</v>
      </c>
      <c r="K176" s="13" t="str">
        <f>IF(ISBLANK(G179),"",G179+SUM(H177:H179))</f>
        <v/>
      </c>
    </row>
    <row r="177" spans="1:11" ht="23.25" customHeight="1" x14ac:dyDescent="0.35">
      <c r="A177" s="27">
        <f>INDEX(startovka!$A$1:$H$46,B176+1,1)</f>
        <v>0</v>
      </c>
      <c r="B177" s="27"/>
      <c r="C177" s="4" t="s">
        <v>12</v>
      </c>
      <c r="D177" s="5" t="e">
        <f>VLOOKUP(A177,startovka!A:F,4,FALSE)</f>
        <v>#N/A</v>
      </c>
      <c r="E177" s="3" t="e">
        <f>VLOOKUP(A176,$M$1:$N$3,2,FALSE)</f>
        <v>#N/A</v>
      </c>
      <c r="F177" s="13">
        <v>0</v>
      </c>
      <c r="G177" s="13"/>
      <c r="H177" s="7"/>
      <c r="I177" s="13" t="str">
        <f>IF(ISBLANK(G177),"",G177-F177+H177)</f>
        <v/>
      </c>
    </row>
    <row r="178" spans="1:11" ht="23.25" customHeight="1" x14ac:dyDescent="0.35">
      <c r="A178" s="27"/>
      <c r="B178" s="27"/>
      <c r="C178" s="4" t="s">
        <v>13</v>
      </c>
      <c r="D178" s="5" t="e">
        <f>VLOOKUP(A177,startovka!A:F,5,FALSE)</f>
        <v>#N/A</v>
      </c>
      <c r="E178" s="3" t="e">
        <f>VLOOKUP(A176,$M$1:$N$3,2,FALSE)</f>
        <v>#N/A</v>
      </c>
      <c r="F178" s="13" t="str">
        <f>IF(ISBLANK(G177),"",G177)</f>
        <v/>
      </c>
      <c r="G178" s="13"/>
      <c r="H178" s="7"/>
      <c r="I178" s="13" t="str">
        <f>IF(ISBLANK(G178),"",G178-F178+H178)</f>
        <v/>
      </c>
    </row>
    <row r="179" spans="1:11" ht="23.25" customHeight="1" x14ac:dyDescent="0.35">
      <c r="A179" s="27"/>
      <c r="B179" s="27"/>
      <c r="C179" s="4" t="s">
        <v>14</v>
      </c>
      <c r="D179" s="5" t="e">
        <f>VLOOKUP(A177,startovka!A:F,6,FALSE)</f>
        <v>#N/A</v>
      </c>
      <c r="E179" s="3" t="e">
        <f>VLOOKUP(A176,$M$1:$N$3,2,FALSE)</f>
        <v>#N/A</v>
      </c>
      <c r="F179" s="13" t="str">
        <f>IF(ISBLANK(G178),"",G178)</f>
        <v/>
      </c>
      <c r="G179" s="13"/>
      <c r="H179" s="7"/>
      <c r="I179" s="13" t="str">
        <f>IF(ISBLANK(G179),"",G179-F179+H179)</f>
        <v/>
      </c>
    </row>
    <row r="180" spans="1:11" x14ac:dyDescent="0.35">
      <c r="A180" s="28"/>
      <c r="B180" s="29"/>
      <c r="C180" s="29"/>
      <c r="D180" s="29"/>
      <c r="E180" s="29"/>
      <c r="F180" s="29"/>
      <c r="G180" s="29"/>
      <c r="H180" s="29"/>
      <c r="I180" s="30"/>
    </row>
    <row r="181" spans="1:11" x14ac:dyDescent="0.35">
      <c r="A181" s="2" t="str">
        <f>"Tým: "&amp;INDEX(startovka!$A$1:$H$46,B181+1,8)</f>
        <v xml:space="preserve">Tým: </v>
      </c>
      <c r="B181" s="2">
        <f>B176+1</f>
        <v>37</v>
      </c>
      <c r="C181" s="26" t="e">
        <f>VLOOKUP(A182,startovka!A:B,2,FALSE)</f>
        <v>#N/A</v>
      </c>
      <c r="D181" s="26"/>
      <c r="E181" s="3"/>
      <c r="F181" s="8" t="s">
        <v>10</v>
      </c>
      <c r="G181" s="6" t="s">
        <v>11</v>
      </c>
      <c r="H181" s="6" t="s">
        <v>23</v>
      </c>
      <c r="I181" s="6" t="s">
        <v>18</v>
      </c>
      <c r="J181" s="16" t="s">
        <v>15</v>
      </c>
      <c r="K181" s="13" t="str">
        <f>IF(ISBLANK(G184),"",G184+SUM(H182:H184))</f>
        <v/>
      </c>
    </row>
    <row r="182" spans="1:11" ht="23.25" customHeight="1" x14ac:dyDescent="0.35">
      <c r="A182" s="27">
        <f>INDEX(startovka!$A$1:$H$46,B181+1,1)</f>
        <v>0</v>
      </c>
      <c r="B182" s="27"/>
      <c r="C182" s="4" t="s">
        <v>12</v>
      </c>
      <c r="D182" s="5" t="e">
        <f>VLOOKUP(A182,startovka!A:F,4,FALSE)</f>
        <v>#N/A</v>
      </c>
      <c r="E182" s="3"/>
      <c r="F182" s="13">
        <v>0</v>
      </c>
      <c r="G182" s="13"/>
      <c r="H182" s="7"/>
      <c r="I182" s="13" t="str">
        <f>IF(ISBLANK(G182),"",G182-F182+H182)</f>
        <v/>
      </c>
    </row>
    <row r="183" spans="1:11" ht="23.25" customHeight="1" x14ac:dyDescent="0.35">
      <c r="A183" s="27"/>
      <c r="B183" s="27"/>
      <c r="C183" s="4" t="s">
        <v>13</v>
      </c>
      <c r="D183" s="5" t="e">
        <f>VLOOKUP(A182,startovka!A:F,5,FALSE)</f>
        <v>#N/A</v>
      </c>
      <c r="E183" s="3"/>
      <c r="F183" s="13" t="str">
        <f>IF(ISBLANK(G182),"",G182)</f>
        <v/>
      </c>
      <c r="G183" s="13"/>
      <c r="H183" s="7"/>
      <c r="I183" s="13" t="str">
        <f>IF(ISBLANK(G183),"",G183-F183+H183)</f>
        <v/>
      </c>
    </row>
    <row r="184" spans="1:11" ht="23.25" customHeight="1" x14ac:dyDescent="0.35">
      <c r="A184" s="27"/>
      <c r="B184" s="27"/>
      <c r="C184" s="4" t="s">
        <v>14</v>
      </c>
      <c r="D184" s="5" t="e">
        <f>VLOOKUP(A182,startovka!A:F,6,FALSE)</f>
        <v>#N/A</v>
      </c>
      <c r="E184" s="3"/>
      <c r="F184" s="13" t="str">
        <f>IF(ISBLANK(G183),"",G183)</f>
        <v/>
      </c>
      <c r="G184" s="13"/>
      <c r="H184" s="7"/>
      <c r="I184" s="13" t="str">
        <f>IF(ISBLANK(G184),"",G184-F184+H184)</f>
        <v/>
      </c>
    </row>
    <row r="185" spans="1:11" x14ac:dyDescent="0.35">
      <c r="A185" s="28"/>
      <c r="B185" s="29"/>
      <c r="C185" s="29"/>
      <c r="D185" s="29"/>
      <c r="E185" s="29"/>
      <c r="F185" s="29"/>
      <c r="G185" s="29"/>
      <c r="H185" s="29"/>
      <c r="I185" s="30"/>
    </row>
    <row r="186" spans="1:11" x14ac:dyDescent="0.35">
      <c r="A186" s="2" t="str">
        <f>"Tým: "&amp;INDEX(startovka!$A$1:$H$46,B186+1,8)</f>
        <v xml:space="preserve">Tým: </v>
      </c>
      <c r="B186" s="2">
        <f>B181+1</f>
        <v>38</v>
      </c>
      <c r="C186" s="26" t="e">
        <f>VLOOKUP(A187,startovka!A:B,2,FALSE)</f>
        <v>#N/A</v>
      </c>
      <c r="D186" s="26"/>
      <c r="E186" s="3"/>
      <c r="F186" s="8" t="s">
        <v>10</v>
      </c>
      <c r="G186" s="6" t="s">
        <v>11</v>
      </c>
      <c r="H186" s="6" t="s">
        <v>23</v>
      </c>
      <c r="I186" s="6" t="s">
        <v>18</v>
      </c>
      <c r="J186" s="16" t="s">
        <v>15</v>
      </c>
      <c r="K186" s="13" t="str">
        <f>IF(ISBLANK(G189),"",G189+SUM(H187:H189))</f>
        <v/>
      </c>
    </row>
    <row r="187" spans="1:11" ht="23.25" customHeight="1" x14ac:dyDescent="0.35">
      <c r="A187" s="27">
        <f>INDEX(startovka!$A$1:$H$46,B186+1,1)</f>
        <v>0</v>
      </c>
      <c r="B187" s="27"/>
      <c r="C187" s="4" t="s">
        <v>12</v>
      </c>
      <c r="D187" s="5" t="e">
        <f>VLOOKUP(A187,startovka!A:F,4,FALSE)</f>
        <v>#N/A</v>
      </c>
      <c r="E187" s="3"/>
      <c r="F187" s="13">
        <v>0</v>
      </c>
      <c r="G187" s="13"/>
      <c r="H187" s="7"/>
      <c r="I187" s="13" t="str">
        <f>IF(ISBLANK(G187),"",G187-F187+H187)</f>
        <v/>
      </c>
    </row>
    <row r="188" spans="1:11" ht="23.25" customHeight="1" x14ac:dyDescent="0.35">
      <c r="A188" s="27"/>
      <c r="B188" s="27"/>
      <c r="C188" s="4" t="s">
        <v>13</v>
      </c>
      <c r="D188" s="5" t="e">
        <f>VLOOKUP(A187,startovka!A:F,5,FALSE)</f>
        <v>#N/A</v>
      </c>
      <c r="E188" s="3"/>
      <c r="F188" s="13" t="str">
        <f>IF(ISBLANK(G187),"",G187)</f>
        <v/>
      </c>
      <c r="G188" s="13"/>
      <c r="H188" s="7"/>
      <c r="I188" s="13" t="str">
        <f>IF(ISBLANK(G188),"",G188-F188+H188)</f>
        <v/>
      </c>
    </row>
    <row r="189" spans="1:11" ht="23.25" customHeight="1" x14ac:dyDescent="0.35">
      <c r="A189" s="27"/>
      <c r="B189" s="27"/>
      <c r="C189" s="4" t="s">
        <v>14</v>
      </c>
      <c r="D189" s="5" t="e">
        <f>VLOOKUP(A187,startovka!A:F,6,FALSE)</f>
        <v>#N/A</v>
      </c>
      <c r="E189" s="3"/>
      <c r="F189" s="13" t="str">
        <f>IF(ISBLANK(G188),"",G188)</f>
        <v/>
      </c>
      <c r="G189" s="13"/>
      <c r="H189" s="7"/>
      <c r="I189" s="13" t="str">
        <f>IF(ISBLANK(G189),"",G189-F189+H189)</f>
        <v/>
      </c>
    </row>
    <row r="190" spans="1:11" x14ac:dyDescent="0.35">
      <c r="A190" s="28"/>
      <c r="B190" s="29"/>
      <c r="C190" s="29"/>
      <c r="D190" s="29"/>
      <c r="E190" s="29"/>
      <c r="F190" s="29"/>
      <c r="G190" s="29"/>
      <c r="H190" s="29"/>
      <c r="I190" s="30"/>
    </row>
    <row r="191" spans="1:11" x14ac:dyDescent="0.35">
      <c r="A191" s="2" t="str">
        <f>"Tým: "&amp;INDEX(startovka!$A$1:$H$46,B191+1,8)</f>
        <v xml:space="preserve">Tým: </v>
      </c>
      <c r="B191" s="2">
        <f>B186+1</f>
        <v>39</v>
      </c>
      <c r="C191" s="26" t="e">
        <f>VLOOKUP(A192,startovka!A:B,2,FALSE)</f>
        <v>#N/A</v>
      </c>
      <c r="D191" s="26"/>
      <c r="E191" s="3"/>
      <c r="F191" s="8" t="s">
        <v>10</v>
      </c>
      <c r="G191" s="6" t="s">
        <v>11</v>
      </c>
      <c r="H191" s="6" t="s">
        <v>23</v>
      </c>
      <c r="I191" s="6" t="s">
        <v>18</v>
      </c>
      <c r="J191" s="16" t="s">
        <v>15</v>
      </c>
      <c r="K191" s="13" t="str">
        <f>IF(ISBLANK(G194),"",G194+SUM(H192:H194))</f>
        <v/>
      </c>
    </row>
    <row r="192" spans="1:11" ht="23.25" customHeight="1" x14ac:dyDescent="0.35">
      <c r="A192" s="27">
        <f>INDEX(startovka!$A$1:$H$46,B191+1,1)</f>
        <v>0</v>
      </c>
      <c r="B192" s="27"/>
      <c r="C192" s="4" t="s">
        <v>12</v>
      </c>
      <c r="D192" s="5" t="e">
        <f>VLOOKUP(A192,startovka!A:F,4,FALSE)</f>
        <v>#N/A</v>
      </c>
      <c r="E192" s="3"/>
      <c r="F192" s="13">
        <v>0</v>
      </c>
      <c r="G192" s="13"/>
      <c r="H192" s="7"/>
      <c r="I192" s="13" t="str">
        <f>IF(ISBLANK(G192),"",G192-F192+H192)</f>
        <v/>
      </c>
    </row>
    <row r="193" spans="1:11" ht="23.25" customHeight="1" x14ac:dyDescent="0.35">
      <c r="A193" s="27"/>
      <c r="B193" s="27"/>
      <c r="C193" s="4" t="s">
        <v>13</v>
      </c>
      <c r="D193" s="5" t="e">
        <f>VLOOKUP(A192,startovka!A:F,5,FALSE)</f>
        <v>#N/A</v>
      </c>
      <c r="E193" s="3"/>
      <c r="F193" s="13" t="str">
        <f>IF(ISBLANK(G192),"",G192)</f>
        <v/>
      </c>
      <c r="G193" s="13"/>
      <c r="H193" s="7"/>
      <c r="I193" s="13" t="str">
        <f>IF(ISBLANK(G193),"",G193-F193+H193)</f>
        <v/>
      </c>
    </row>
    <row r="194" spans="1:11" ht="23.25" customHeight="1" x14ac:dyDescent="0.35">
      <c r="A194" s="27"/>
      <c r="B194" s="27"/>
      <c r="C194" s="4" t="s">
        <v>14</v>
      </c>
      <c r="D194" s="5" t="e">
        <f>VLOOKUP(A192,startovka!A:F,6,FALSE)</f>
        <v>#N/A</v>
      </c>
      <c r="E194" s="3"/>
      <c r="F194" s="13" t="str">
        <f>IF(ISBLANK(G193),"",G193)</f>
        <v/>
      </c>
      <c r="G194" s="13"/>
      <c r="H194" s="7"/>
      <c r="I194" s="13" t="str">
        <f>IF(ISBLANK(G194),"",G194-F194+H194)</f>
        <v/>
      </c>
    </row>
    <row r="195" spans="1:11" x14ac:dyDescent="0.35">
      <c r="A195" s="28"/>
      <c r="B195" s="29"/>
      <c r="C195" s="29"/>
      <c r="D195" s="29"/>
      <c r="E195" s="29"/>
      <c r="F195" s="29"/>
      <c r="G195" s="29"/>
      <c r="H195" s="29"/>
      <c r="I195" s="30"/>
    </row>
    <row r="196" spans="1:11" x14ac:dyDescent="0.35">
      <c r="A196" s="2" t="str">
        <f>"Tým: "&amp;INDEX(startovka!$A$1:$H$46,B196+1,8)</f>
        <v xml:space="preserve">Tým: </v>
      </c>
      <c r="B196" s="2">
        <f>B191+1</f>
        <v>40</v>
      </c>
      <c r="C196" s="26" t="e">
        <f>VLOOKUP(A197,startovka!A:B,2,FALSE)</f>
        <v>#N/A</v>
      </c>
      <c r="D196" s="26"/>
      <c r="E196" s="3"/>
      <c r="F196" s="8" t="s">
        <v>10</v>
      </c>
      <c r="G196" s="6" t="s">
        <v>11</v>
      </c>
      <c r="H196" s="6" t="s">
        <v>23</v>
      </c>
      <c r="I196" s="6" t="s">
        <v>18</v>
      </c>
      <c r="J196" s="16" t="s">
        <v>15</v>
      </c>
      <c r="K196" s="13" t="str">
        <f>IF(ISBLANK(G199),"",G199+SUM(H197:H199))</f>
        <v/>
      </c>
    </row>
    <row r="197" spans="1:11" ht="23.25" customHeight="1" x14ac:dyDescent="0.35">
      <c r="A197" s="27">
        <f>INDEX(startovka!$A$1:$H$46,B196+1,1)</f>
        <v>0</v>
      </c>
      <c r="B197" s="27"/>
      <c r="C197" s="4" t="s">
        <v>12</v>
      </c>
      <c r="D197" s="5" t="e">
        <f>VLOOKUP(A197,startovka!A:F,4,FALSE)</f>
        <v>#N/A</v>
      </c>
      <c r="E197" s="3"/>
      <c r="F197" s="13">
        <v>0</v>
      </c>
      <c r="G197" s="13"/>
      <c r="H197" s="7"/>
      <c r="I197" s="13" t="str">
        <f>IF(ISBLANK(G197),"",G197-F197+H197)</f>
        <v/>
      </c>
    </row>
    <row r="198" spans="1:11" ht="23.25" customHeight="1" x14ac:dyDescent="0.35">
      <c r="A198" s="27"/>
      <c r="B198" s="27"/>
      <c r="C198" s="4" t="s">
        <v>13</v>
      </c>
      <c r="D198" s="5" t="e">
        <f>VLOOKUP(A197,startovka!A:F,5,FALSE)</f>
        <v>#N/A</v>
      </c>
      <c r="E198" s="3"/>
      <c r="F198" s="13" t="str">
        <f>IF(ISBLANK(G197),"",G197)</f>
        <v/>
      </c>
      <c r="G198" s="13"/>
      <c r="H198" s="7"/>
      <c r="I198" s="13" t="str">
        <f>IF(ISBLANK(G198),"",G198-F198+H198)</f>
        <v/>
      </c>
    </row>
    <row r="199" spans="1:11" ht="23.25" customHeight="1" x14ac:dyDescent="0.35">
      <c r="A199" s="27"/>
      <c r="B199" s="27"/>
      <c r="C199" s="4" t="s">
        <v>14</v>
      </c>
      <c r="D199" s="5" t="e">
        <f>VLOOKUP(A197,startovka!A:F,6,FALSE)</f>
        <v>#N/A</v>
      </c>
      <c r="E199" s="3"/>
      <c r="F199" s="13" t="str">
        <f>IF(ISBLANK(G198),"",G198)</f>
        <v/>
      </c>
      <c r="G199" s="13"/>
      <c r="H199" s="7"/>
      <c r="I199" s="13" t="str">
        <f>IF(ISBLANK(G199),"",G199-F199+H199)</f>
        <v/>
      </c>
    </row>
    <row r="200" spans="1:11" x14ac:dyDescent="0.35">
      <c r="A200" s="28"/>
      <c r="B200" s="29"/>
      <c r="C200" s="29"/>
      <c r="D200" s="29"/>
      <c r="E200" s="29"/>
      <c r="F200" s="29"/>
      <c r="G200" s="29"/>
      <c r="H200" s="29"/>
      <c r="I200" s="30"/>
    </row>
  </sheetData>
  <mergeCells count="120">
    <mergeCell ref="C1:D1"/>
    <mergeCell ref="A2:B4"/>
    <mergeCell ref="A5:I5"/>
    <mergeCell ref="C16:D16"/>
    <mergeCell ref="A17:B19"/>
    <mergeCell ref="A20:I20"/>
    <mergeCell ref="C21:D21"/>
    <mergeCell ref="A22:B24"/>
    <mergeCell ref="A25:I25"/>
    <mergeCell ref="A7:B9"/>
    <mergeCell ref="C6:D6"/>
    <mergeCell ref="A10:I10"/>
    <mergeCell ref="C11:D11"/>
    <mergeCell ref="A12:B14"/>
    <mergeCell ref="A15:I15"/>
    <mergeCell ref="C36:D36"/>
    <mergeCell ref="A37:B39"/>
    <mergeCell ref="A40:I40"/>
    <mergeCell ref="C41:D41"/>
    <mergeCell ref="A42:B44"/>
    <mergeCell ref="A45:I45"/>
    <mergeCell ref="C26:D26"/>
    <mergeCell ref="A27:B29"/>
    <mergeCell ref="A30:I30"/>
    <mergeCell ref="C31:D31"/>
    <mergeCell ref="A32:B34"/>
    <mergeCell ref="A35:I35"/>
    <mergeCell ref="C56:D56"/>
    <mergeCell ref="A57:B59"/>
    <mergeCell ref="A60:I60"/>
    <mergeCell ref="C61:D61"/>
    <mergeCell ref="A62:B64"/>
    <mergeCell ref="A65:I65"/>
    <mergeCell ref="C46:D46"/>
    <mergeCell ref="A47:B49"/>
    <mergeCell ref="A50:I50"/>
    <mergeCell ref="C51:D51"/>
    <mergeCell ref="A52:B54"/>
    <mergeCell ref="A55:I55"/>
    <mergeCell ref="C76:D76"/>
    <mergeCell ref="A77:B79"/>
    <mergeCell ref="A80:I80"/>
    <mergeCell ref="C81:D81"/>
    <mergeCell ref="A82:B84"/>
    <mergeCell ref="A85:I85"/>
    <mergeCell ref="C66:D66"/>
    <mergeCell ref="A67:B69"/>
    <mergeCell ref="A70:I70"/>
    <mergeCell ref="C71:D71"/>
    <mergeCell ref="A72:B74"/>
    <mergeCell ref="A75:I75"/>
    <mergeCell ref="C96:D96"/>
    <mergeCell ref="A97:B99"/>
    <mergeCell ref="A100:I100"/>
    <mergeCell ref="C101:D101"/>
    <mergeCell ref="A102:B104"/>
    <mergeCell ref="A105:I105"/>
    <mergeCell ref="C86:D86"/>
    <mergeCell ref="A87:B89"/>
    <mergeCell ref="A90:I90"/>
    <mergeCell ref="C91:D91"/>
    <mergeCell ref="A92:B94"/>
    <mergeCell ref="A95:I95"/>
    <mergeCell ref="C116:D116"/>
    <mergeCell ref="A117:B119"/>
    <mergeCell ref="A120:I120"/>
    <mergeCell ref="C121:D121"/>
    <mergeCell ref="A122:B124"/>
    <mergeCell ref="A125:I125"/>
    <mergeCell ref="C106:D106"/>
    <mergeCell ref="A107:B109"/>
    <mergeCell ref="A110:I110"/>
    <mergeCell ref="C111:D111"/>
    <mergeCell ref="A112:B114"/>
    <mergeCell ref="A115:I115"/>
    <mergeCell ref="C136:D136"/>
    <mergeCell ref="A137:B139"/>
    <mergeCell ref="A140:I140"/>
    <mergeCell ref="C141:D141"/>
    <mergeCell ref="A142:B144"/>
    <mergeCell ref="A145:I145"/>
    <mergeCell ref="C126:D126"/>
    <mergeCell ref="A127:B129"/>
    <mergeCell ref="A130:I130"/>
    <mergeCell ref="C131:D131"/>
    <mergeCell ref="A132:B134"/>
    <mergeCell ref="A135:I135"/>
    <mergeCell ref="C156:D156"/>
    <mergeCell ref="A157:B159"/>
    <mergeCell ref="A160:I160"/>
    <mergeCell ref="C161:D161"/>
    <mergeCell ref="A162:B164"/>
    <mergeCell ref="A165:I165"/>
    <mergeCell ref="C146:D146"/>
    <mergeCell ref="A147:B149"/>
    <mergeCell ref="A150:I150"/>
    <mergeCell ref="C151:D151"/>
    <mergeCell ref="A152:B154"/>
    <mergeCell ref="A155:I155"/>
    <mergeCell ref="C176:D176"/>
    <mergeCell ref="A177:B179"/>
    <mergeCell ref="A180:I180"/>
    <mergeCell ref="C181:D181"/>
    <mergeCell ref="A182:B184"/>
    <mergeCell ref="A185:I185"/>
    <mergeCell ref="C166:D166"/>
    <mergeCell ref="A167:B169"/>
    <mergeCell ref="A170:I170"/>
    <mergeCell ref="C171:D171"/>
    <mergeCell ref="A172:B174"/>
    <mergeCell ref="A175:I175"/>
    <mergeCell ref="C196:D196"/>
    <mergeCell ref="A197:B199"/>
    <mergeCell ref="A200:I200"/>
    <mergeCell ref="C186:D186"/>
    <mergeCell ref="A187:B189"/>
    <mergeCell ref="A190:I190"/>
    <mergeCell ref="C191:D191"/>
    <mergeCell ref="A192:B194"/>
    <mergeCell ref="A195:I195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6788-7B82-4F72-8824-34C6B731F44C}">
  <dimension ref="A1:F91"/>
  <sheetViews>
    <sheetView workbookViewId="0">
      <selection activeCell="E18" sqref="E18"/>
    </sheetView>
  </sheetViews>
  <sheetFormatPr defaultRowHeight="14.5" x14ac:dyDescent="0.35"/>
  <cols>
    <col min="1" max="1" width="19.453125" bestFit="1" customWidth="1"/>
    <col min="6" max="6" width="8.7265625" style="14"/>
  </cols>
  <sheetData>
    <row r="1" spans="1:6" x14ac:dyDescent="0.35">
      <c r="A1" t="s">
        <v>38</v>
      </c>
      <c r="B1" t="s">
        <v>179</v>
      </c>
      <c r="C1" t="s">
        <v>180</v>
      </c>
      <c r="D1" t="s">
        <v>23</v>
      </c>
      <c r="E1" t="s">
        <v>183</v>
      </c>
      <c r="F1" s="14" t="s">
        <v>181</v>
      </c>
    </row>
    <row r="2" spans="1:6" x14ac:dyDescent="0.35">
      <c r="A2" t="s">
        <v>100</v>
      </c>
      <c r="B2" t="s">
        <v>162</v>
      </c>
      <c r="C2" s="17">
        <v>0.40208333333333335</v>
      </c>
      <c r="D2" s="17"/>
      <c r="E2" s="17">
        <f>C2+D2</f>
        <v>0.40208333333333335</v>
      </c>
      <c r="F2" s="14">
        <v>1</v>
      </c>
    </row>
    <row r="3" spans="1:6" x14ac:dyDescent="0.35">
      <c r="A3" t="s">
        <v>130</v>
      </c>
      <c r="B3" t="s">
        <v>162</v>
      </c>
      <c r="C3" s="17">
        <v>0.40694444444444444</v>
      </c>
      <c r="D3" s="17"/>
      <c r="E3" s="17">
        <f>C3+D3</f>
        <v>0.40694444444444444</v>
      </c>
      <c r="F3" s="14">
        <v>2</v>
      </c>
    </row>
    <row r="4" spans="1:6" x14ac:dyDescent="0.35">
      <c r="A4" t="s">
        <v>112</v>
      </c>
      <c r="B4" t="s">
        <v>162</v>
      </c>
      <c r="C4" s="17">
        <v>0.41180555555555554</v>
      </c>
      <c r="D4" s="17"/>
      <c r="E4" s="17">
        <f>C4+D4</f>
        <v>0.41180555555555554</v>
      </c>
      <c r="F4" s="14">
        <v>3</v>
      </c>
    </row>
    <row r="5" spans="1:6" x14ac:dyDescent="0.35">
      <c r="A5" t="s">
        <v>125</v>
      </c>
      <c r="B5" t="s">
        <v>162</v>
      </c>
      <c r="C5" s="17">
        <v>0.4152777777777778</v>
      </c>
      <c r="D5" s="17"/>
      <c r="E5" s="17">
        <f>C5+D5</f>
        <v>0.4152777777777778</v>
      </c>
      <c r="F5" s="14">
        <v>4</v>
      </c>
    </row>
    <row r="6" spans="1:6" x14ac:dyDescent="0.35">
      <c r="A6" t="s">
        <v>158</v>
      </c>
      <c r="B6" t="s">
        <v>162</v>
      </c>
      <c r="C6" s="17">
        <v>0.42083333333333328</v>
      </c>
      <c r="D6" s="17"/>
      <c r="E6" s="17">
        <f>C6+D6</f>
        <v>0.42083333333333328</v>
      </c>
      <c r="F6" s="14">
        <v>5</v>
      </c>
    </row>
    <row r="7" spans="1:6" x14ac:dyDescent="0.35">
      <c r="A7" t="s">
        <v>98</v>
      </c>
      <c r="B7" t="s">
        <v>162</v>
      </c>
      <c r="C7" s="17">
        <v>0.44444444444444442</v>
      </c>
      <c r="D7" s="17"/>
      <c r="E7" s="17">
        <f>C7+D7</f>
        <v>0.44444444444444442</v>
      </c>
      <c r="F7" s="14">
        <v>6</v>
      </c>
    </row>
    <row r="8" spans="1:6" x14ac:dyDescent="0.35">
      <c r="A8" t="s">
        <v>104</v>
      </c>
      <c r="B8" t="s">
        <v>162</v>
      </c>
      <c r="C8" s="17">
        <v>0.45486111111111116</v>
      </c>
      <c r="D8" s="17"/>
      <c r="E8" s="17">
        <f>C8+D8</f>
        <v>0.45486111111111116</v>
      </c>
      <c r="F8" s="14">
        <v>7</v>
      </c>
    </row>
    <row r="9" spans="1:6" x14ac:dyDescent="0.35">
      <c r="A9" t="s">
        <v>131</v>
      </c>
      <c r="B9" t="s">
        <v>162</v>
      </c>
      <c r="C9" s="17">
        <v>0.46319444444444446</v>
      </c>
      <c r="D9" s="17"/>
      <c r="E9" s="17">
        <f>C9+D9</f>
        <v>0.46319444444444446</v>
      </c>
      <c r="F9" s="14">
        <v>8</v>
      </c>
    </row>
    <row r="10" spans="1:6" x14ac:dyDescent="0.35">
      <c r="A10" t="s">
        <v>113</v>
      </c>
      <c r="B10" t="s">
        <v>162</v>
      </c>
      <c r="C10" s="17">
        <v>0.46388888888888891</v>
      </c>
      <c r="D10" s="17"/>
      <c r="E10" s="17">
        <f>C10+D10</f>
        <v>0.46388888888888891</v>
      </c>
      <c r="F10" s="14">
        <v>9</v>
      </c>
    </row>
    <row r="11" spans="1:6" x14ac:dyDescent="0.35">
      <c r="A11" t="s">
        <v>111</v>
      </c>
      <c r="B11" t="s">
        <v>162</v>
      </c>
      <c r="C11" s="17">
        <v>0.46805555555555556</v>
      </c>
      <c r="D11" s="17"/>
      <c r="E11" s="17">
        <f>C11+D11</f>
        <v>0.46805555555555556</v>
      </c>
      <c r="F11" s="14">
        <v>10</v>
      </c>
    </row>
    <row r="12" spans="1:6" x14ac:dyDescent="0.35">
      <c r="A12" t="s">
        <v>103</v>
      </c>
      <c r="B12" t="s">
        <v>162</v>
      </c>
      <c r="C12" s="17">
        <v>0.46875000000000006</v>
      </c>
      <c r="D12" s="17"/>
      <c r="E12" s="17">
        <f>C12+D12</f>
        <v>0.46875000000000006</v>
      </c>
      <c r="F12" s="14">
        <v>11</v>
      </c>
    </row>
    <row r="13" spans="1:6" x14ac:dyDescent="0.35">
      <c r="A13" t="s">
        <v>37</v>
      </c>
      <c r="B13" t="s">
        <v>162</v>
      </c>
      <c r="C13" s="17">
        <v>0.47291666666666665</v>
      </c>
      <c r="D13" s="17"/>
      <c r="E13" s="17">
        <f>C13+D13</f>
        <v>0.47291666666666665</v>
      </c>
      <c r="F13" s="14">
        <v>12</v>
      </c>
    </row>
    <row r="14" spans="1:6" x14ac:dyDescent="0.35">
      <c r="A14" t="s">
        <v>26</v>
      </c>
      <c r="B14" t="s">
        <v>162</v>
      </c>
      <c r="C14" s="17">
        <v>0.47569444444444442</v>
      </c>
      <c r="D14" s="17"/>
      <c r="E14" s="17">
        <f>C14+D14</f>
        <v>0.47569444444444442</v>
      </c>
      <c r="F14" s="14">
        <v>13</v>
      </c>
    </row>
    <row r="15" spans="1:6" x14ac:dyDescent="0.35">
      <c r="A15" t="s">
        <v>96</v>
      </c>
      <c r="B15" t="s">
        <v>162</v>
      </c>
      <c r="C15" s="17">
        <v>0.47777777777777763</v>
      </c>
      <c r="D15" s="17"/>
      <c r="E15" s="17">
        <f>C15+D15</f>
        <v>0.47777777777777763</v>
      </c>
      <c r="F15" s="14">
        <v>14</v>
      </c>
    </row>
    <row r="16" spans="1:6" x14ac:dyDescent="0.35">
      <c r="A16" t="s">
        <v>154</v>
      </c>
      <c r="B16" t="s">
        <v>162</v>
      </c>
      <c r="C16" s="17">
        <v>0.44374999999999998</v>
      </c>
      <c r="D16" s="17">
        <v>4.1666666666666664E-2</v>
      </c>
      <c r="E16" s="17">
        <f>C16+D16</f>
        <v>0.48541666666666666</v>
      </c>
      <c r="F16" s="14">
        <v>15</v>
      </c>
    </row>
    <row r="17" spans="1:6" x14ac:dyDescent="0.35">
      <c r="A17" t="s">
        <v>102</v>
      </c>
      <c r="B17" t="s">
        <v>162</v>
      </c>
      <c r="C17" s="17">
        <v>0.49027777777777776</v>
      </c>
      <c r="D17" s="17"/>
      <c r="E17" s="17">
        <f>C17+D17</f>
        <v>0.49027777777777776</v>
      </c>
      <c r="F17" s="14">
        <v>16</v>
      </c>
    </row>
    <row r="18" spans="1:6" x14ac:dyDescent="0.35">
      <c r="A18" t="s">
        <v>31</v>
      </c>
      <c r="B18" t="s">
        <v>162</v>
      </c>
      <c r="C18" s="17">
        <v>0.49236111111111114</v>
      </c>
      <c r="D18" s="17"/>
      <c r="E18" s="17">
        <f>C18+D18</f>
        <v>0.49236111111111114</v>
      </c>
      <c r="F18" s="14">
        <v>17</v>
      </c>
    </row>
    <row r="19" spans="1:6" x14ac:dyDescent="0.35">
      <c r="A19" t="s">
        <v>148</v>
      </c>
      <c r="B19" t="s">
        <v>162</v>
      </c>
      <c r="C19" s="17">
        <v>0.4965277777777779</v>
      </c>
      <c r="D19" s="17"/>
      <c r="E19" s="17">
        <f>C19+D19</f>
        <v>0.4965277777777779</v>
      </c>
      <c r="F19" s="14">
        <v>18</v>
      </c>
    </row>
    <row r="20" spans="1:6" x14ac:dyDescent="0.35">
      <c r="A20" t="s">
        <v>78</v>
      </c>
      <c r="B20" t="s">
        <v>162</v>
      </c>
      <c r="C20" s="17">
        <v>0.49722222222222223</v>
      </c>
      <c r="D20" s="17"/>
      <c r="E20" s="17">
        <f>C20+D20</f>
        <v>0.49722222222222223</v>
      </c>
      <c r="F20" s="14">
        <v>19</v>
      </c>
    </row>
    <row r="21" spans="1:6" x14ac:dyDescent="0.35">
      <c r="A21" t="s">
        <v>45</v>
      </c>
      <c r="B21" t="s">
        <v>162</v>
      </c>
      <c r="C21" s="17">
        <v>0.50069444444444444</v>
      </c>
      <c r="D21" s="17"/>
      <c r="E21" s="17">
        <f>C21+D21</f>
        <v>0.50069444444444444</v>
      </c>
      <c r="F21" s="14">
        <v>20</v>
      </c>
    </row>
    <row r="22" spans="1:6" x14ac:dyDescent="0.35">
      <c r="A22" t="s">
        <v>52</v>
      </c>
      <c r="B22" t="s">
        <v>162</v>
      </c>
      <c r="C22" s="17">
        <v>0.50138888888888899</v>
      </c>
      <c r="D22" s="17"/>
      <c r="E22" s="17">
        <f>C22+D22</f>
        <v>0.50138888888888899</v>
      </c>
      <c r="F22" s="14">
        <v>21</v>
      </c>
    </row>
    <row r="23" spans="1:6" x14ac:dyDescent="0.35">
      <c r="A23" t="s">
        <v>44</v>
      </c>
      <c r="B23" t="s">
        <v>162</v>
      </c>
      <c r="C23" s="17">
        <v>0.50208333333333321</v>
      </c>
      <c r="D23" s="17"/>
      <c r="E23" s="17">
        <f>C23+D23</f>
        <v>0.50208333333333321</v>
      </c>
      <c r="F23" s="14">
        <v>22</v>
      </c>
    </row>
    <row r="24" spans="1:6" x14ac:dyDescent="0.35">
      <c r="A24" t="s">
        <v>147</v>
      </c>
      <c r="B24" t="s">
        <v>162</v>
      </c>
      <c r="C24" s="17">
        <v>0.5180555555555556</v>
      </c>
      <c r="D24" s="17"/>
      <c r="E24" s="17">
        <f>C24+D24</f>
        <v>0.5180555555555556</v>
      </c>
      <c r="F24" s="14">
        <v>23</v>
      </c>
    </row>
    <row r="25" spans="1:6" x14ac:dyDescent="0.35">
      <c r="A25" t="s">
        <v>122</v>
      </c>
      <c r="B25" t="s">
        <v>162</v>
      </c>
      <c r="C25" s="17">
        <v>0.52708333333333335</v>
      </c>
      <c r="D25" s="17"/>
      <c r="E25" s="17">
        <f>C25+D25</f>
        <v>0.52708333333333335</v>
      </c>
      <c r="F25" s="14">
        <v>24</v>
      </c>
    </row>
    <row r="26" spans="1:6" x14ac:dyDescent="0.35">
      <c r="A26" t="s">
        <v>168</v>
      </c>
      <c r="B26" t="s">
        <v>162</v>
      </c>
      <c r="C26" s="17">
        <v>0.52847222222222223</v>
      </c>
      <c r="D26" s="17"/>
      <c r="E26" s="17">
        <f>C26+D26</f>
        <v>0.52847222222222223</v>
      </c>
      <c r="F26" s="14">
        <v>25</v>
      </c>
    </row>
    <row r="27" spans="1:6" x14ac:dyDescent="0.35">
      <c r="A27" t="s">
        <v>138</v>
      </c>
      <c r="B27" t="s">
        <v>162</v>
      </c>
      <c r="C27" s="17">
        <v>0.53333333333333344</v>
      </c>
      <c r="D27" s="17"/>
      <c r="E27" s="17">
        <f>C27+D27</f>
        <v>0.53333333333333344</v>
      </c>
      <c r="F27" s="14">
        <v>26</v>
      </c>
    </row>
    <row r="28" spans="1:6" x14ac:dyDescent="0.35">
      <c r="A28" t="s">
        <v>167</v>
      </c>
      <c r="B28" t="s">
        <v>162</v>
      </c>
      <c r="C28" s="17">
        <v>0.53472222222222232</v>
      </c>
      <c r="D28" s="17"/>
      <c r="E28" s="17">
        <f>C28+D28</f>
        <v>0.53472222222222232</v>
      </c>
      <c r="F28" s="14">
        <v>27</v>
      </c>
    </row>
    <row r="29" spans="1:6" x14ac:dyDescent="0.35">
      <c r="A29" t="s">
        <v>174</v>
      </c>
      <c r="B29" t="s">
        <v>162</v>
      </c>
      <c r="C29" s="17">
        <v>0.54305555555555551</v>
      </c>
      <c r="D29" s="17"/>
      <c r="E29" s="17">
        <f>C29+D29</f>
        <v>0.54305555555555551</v>
      </c>
      <c r="F29" s="14">
        <v>28</v>
      </c>
    </row>
    <row r="30" spans="1:6" x14ac:dyDescent="0.35">
      <c r="A30" t="s">
        <v>127</v>
      </c>
      <c r="B30" t="s">
        <v>162</v>
      </c>
      <c r="C30" s="17">
        <v>0.54444444444444451</v>
      </c>
      <c r="D30" s="17"/>
      <c r="E30" s="17">
        <f>C30+D30</f>
        <v>0.54444444444444451</v>
      </c>
      <c r="F30" s="14">
        <v>29</v>
      </c>
    </row>
    <row r="31" spans="1:6" x14ac:dyDescent="0.35">
      <c r="A31" t="s">
        <v>95</v>
      </c>
      <c r="B31" t="s">
        <v>162</v>
      </c>
      <c r="C31" s="17">
        <v>0.54513888888888884</v>
      </c>
      <c r="D31" s="17"/>
      <c r="E31" s="17">
        <f>C31+D31</f>
        <v>0.54513888888888884</v>
      </c>
      <c r="F31" s="14">
        <v>30</v>
      </c>
    </row>
    <row r="32" spans="1:6" x14ac:dyDescent="0.35">
      <c r="A32" t="s">
        <v>170</v>
      </c>
      <c r="B32" t="s">
        <v>162</v>
      </c>
      <c r="C32" s="17">
        <v>0.55902777777777779</v>
      </c>
      <c r="D32" s="17"/>
      <c r="E32" s="17">
        <f>C32+D32</f>
        <v>0.55902777777777779</v>
      </c>
      <c r="F32" s="14">
        <v>31</v>
      </c>
    </row>
    <row r="33" spans="1:6" x14ac:dyDescent="0.35">
      <c r="A33" t="s">
        <v>83</v>
      </c>
      <c r="B33" t="s">
        <v>162</v>
      </c>
      <c r="C33" s="17">
        <v>0.55972222222222223</v>
      </c>
      <c r="D33" s="17"/>
      <c r="E33" s="17">
        <f>C33+D33</f>
        <v>0.55972222222222223</v>
      </c>
      <c r="F33" s="14">
        <v>32</v>
      </c>
    </row>
    <row r="34" spans="1:6" x14ac:dyDescent="0.35">
      <c r="A34" t="s">
        <v>99</v>
      </c>
      <c r="B34" t="s">
        <v>162</v>
      </c>
      <c r="C34" s="17">
        <v>0.5625</v>
      </c>
      <c r="D34" s="17"/>
      <c r="E34" s="17">
        <f>C34+D34</f>
        <v>0.5625</v>
      </c>
      <c r="F34" s="14">
        <v>33</v>
      </c>
    </row>
    <row r="35" spans="1:6" x14ac:dyDescent="0.35">
      <c r="A35" t="s">
        <v>173</v>
      </c>
      <c r="B35" t="s">
        <v>162</v>
      </c>
      <c r="C35" s="17">
        <v>0.56597222222222232</v>
      </c>
      <c r="D35" s="17"/>
      <c r="E35" s="17">
        <f>C35+D35</f>
        <v>0.56597222222222232</v>
      </c>
      <c r="F35" s="14">
        <v>34</v>
      </c>
    </row>
    <row r="36" spans="1:6" x14ac:dyDescent="0.35">
      <c r="A36" t="s">
        <v>137</v>
      </c>
      <c r="B36" t="s">
        <v>162</v>
      </c>
      <c r="C36" s="17">
        <v>0.56944444444444442</v>
      </c>
      <c r="D36" s="17"/>
      <c r="E36" s="17">
        <f>C36+D36</f>
        <v>0.56944444444444442</v>
      </c>
      <c r="F36" s="14">
        <v>35</v>
      </c>
    </row>
    <row r="37" spans="1:6" x14ac:dyDescent="0.35">
      <c r="A37" t="s">
        <v>68</v>
      </c>
      <c r="B37" t="s">
        <v>162</v>
      </c>
      <c r="C37" s="17">
        <v>0.57222222222222219</v>
      </c>
      <c r="D37" s="17"/>
      <c r="E37" s="17">
        <f>C37+D37</f>
        <v>0.57222222222222219</v>
      </c>
      <c r="F37" s="14">
        <v>36</v>
      </c>
    </row>
    <row r="38" spans="1:6" x14ac:dyDescent="0.35">
      <c r="A38" t="s">
        <v>175</v>
      </c>
      <c r="B38" t="s">
        <v>162</v>
      </c>
      <c r="C38" s="17">
        <v>0.57291666666666663</v>
      </c>
      <c r="D38" s="17"/>
      <c r="E38" s="17">
        <f>C38+D38</f>
        <v>0.57291666666666663</v>
      </c>
      <c r="F38" s="14">
        <v>37</v>
      </c>
    </row>
    <row r="39" spans="1:6" x14ac:dyDescent="0.35">
      <c r="A39" t="s">
        <v>107</v>
      </c>
      <c r="B39" t="s">
        <v>162</v>
      </c>
      <c r="C39" s="17">
        <v>0.57916666666666661</v>
      </c>
      <c r="D39" s="17"/>
      <c r="E39" s="17">
        <f>C39+D39</f>
        <v>0.57916666666666661</v>
      </c>
      <c r="F39" s="14">
        <v>38</v>
      </c>
    </row>
    <row r="40" spans="1:6" x14ac:dyDescent="0.35">
      <c r="A40" t="s">
        <v>93</v>
      </c>
      <c r="B40" t="s">
        <v>162</v>
      </c>
      <c r="C40" s="17">
        <v>0.58541666666666647</v>
      </c>
      <c r="D40" s="17"/>
      <c r="E40" s="17">
        <f>C40+D40</f>
        <v>0.58541666666666647</v>
      </c>
      <c r="F40" s="14">
        <v>39</v>
      </c>
    </row>
    <row r="41" spans="1:6" x14ac:dyDescent="0.35">
      <c r="A41" t="s">
        <v>58</v>
      </c>
      <c r="B41" t="s">
        <v>162</v>
      </c>
      <c r="C41" s="17">
        <v>0.5854166666666667</v>
      </c>
      <c r="D41" s="17"/>
      <c r="E41" s="17">
        <f>C41+D41</f>
        <v>0.5854166666666667</v>
      </c>
      <c r="F41" s="14">
        <v>40</v>
      </c>
    </row>
    <row r="42" spans="1:6" x14ac:dyDescent="0.35">
      <c r="A42" t="s">
        <v>79</v>
      </c>
      <c r="B42" t="s">
        <v>162</v>
      </c>
      <c r="C42" s="17">
        <v>0.59097222222222223</v>
      </c>
      <c r="D42" s="17"/>
      <c r="E42" s="17">
        <f>C42+D42</f>
        <v>0.59097222222222223</v>
      </c>
      <c r="F42" s="14">
        <v>41</v>
      </c>
    </row>
    <row r="43" spans="1:6" x14ac:dyDescent="0.35">
      <c r="A43" t="s">
        <v>85</v>
      </c>
      <c r="B43" t="s">
        <v>162</v>
      </c>
      <c r="C43" s="17">
        <v>0.59444444444444433</v>
      </c>
      <c r="D43" s="17"/>
      <c r="E43" s="17">
        <f>C43+D43</f>
        <v>0.59444444444444433</v>
      </c>
      <c r="F43" s="14">
        <v>42</v>
      </c>
    </row>
    <row r="44" spans="1:6" x14ac:dyDescent="0.35">
      <c r="A44" t="s">
        <v>155</v>
      </c>
      <c r="B44" t="s">
        <v>162</v>
      </c>
      <c r="C44" s="17">
        <v>0.5972222222222221</v>
      </c>
      <c r="D44" s="17"/>
      <c r="E44" s="17">
        <f>C44+D44</f>
        <v>0.5972222222222221</v>
      </c>
      <c r="F44" s="14">
        <v>43</v>
      </c>
    </row>
    <row r="45" spans="1:6" x14ac:dyDescent="0.35">
      <c r="A45" t="s">
        <v>80</v>
      </c>
      <c r="B45" t="s">
        <v>162</v>
      </c>
      <c r="C45" s="17">
        <v>0.60694444444444451</v>
      </c>
      <c r="D45" s="17"/>
      <c r="E45" s="17">
        <f>C45+D45</f>
        <v>0.60694444444444451</v>
      </c>
      <c r="F45" s="14">
        <v>44</v>
      </c>
    </row>
    <row r="46" spans="1:6" x14ac:dyDescent="0.35">
      <c r="A46" t="s">
        <v>108</v>
      </c>
      <c r="B46" t="s">
        <v>162</v>
      </c>
      <c r="C46" s="17">
        <v>0.59166666666666667</v>
      </c>
      <c r="D46" s="17">
        <v>4.1666666666666664E-2</v>
      </c>
      <c r="E46" s="17">
        <f>C46+D46</f>
        <v>0.6333333333333333</v>
      </c>
      <c r="F46" s="14">
        <v>45</v>
      </c>
    </row>
    <row r="47" spans="1:6" x14ac:dyDescent="0.35">
      <c r="A47" t="s">
        <v>139</v>
      </c>
      <c r="B47" t="s">
        <v>162</v>
      </c>
      <c r="C47" s="17">
        <v>0.63888888888888884</v>
      </c>
      <c r="D47" s="17"/>
      <c r="E47" s="17">
        <f>C47+D47</f>
        <v>0.63888888888888884</v>
      </c>
      <c r="F47" s="14">
        <v>46</v>
      </c>
    </row>
    <row r="48" spans="1:6" x14ac:dyDescent="0.35">
      <c r="A48" t="s">
        <v>58</v>
      </c>
      <c r="B48" t="s">
        <v>162</v>
      </c>
      <c r="C48" s="17">
        <v>0.64027777777777795</v>
      </c>
      <c r="D48" s="17"/>
      <c r="E48" s="17">
        <f>C48+D48</f>
        <v>0.64027777777777795</v>
      </c>
      <c r="F48" s="14">
        <v>47</v>
      </c>
    </row>
    <row r="49" spans="1:6" x14ac:dyDescent="0.35">
      <c r="A49" t="s">
        <v>41</v>
      </c>
      <c r="B49" t="s">
        <v>162</v>
      </c>
      <c r="C49" s="17">
        <v>0.67291666666666661</v>
      </c>
      <c r="D49" s="17"/>
      <c r="E49" s="17">
        <f>C49+D49</f>
        <v>0.67291666666666661</v>
      </c>
      <c r="F49" s="14">
        <v>48</v>
      </c>
    </row>
    <row r="50" spans="1:6" x14ac:dyDescent="0.35">
      <c r="A50" t="s">
        <v>40</v>
      </c>
      <c r="B50" t="s">
        <v>162</v>
      </c>
      <c r="C50" s="17">
        <v>0.67500000000000004</v>
      </c>
      <c r="D50" s="17"/>
      <c r="E50" s="17">
        <f>C50+D50</f>
        <v>0.67500000000000004</v>
      </c>
      <c r="F50" s="14">
        <v>49</v>
      </c>
    </row>
    <row r="51" spans="1:6" x14ac:dyDescent="0.35">
      <c r="A51" t="s">
        <v>121</v>
      </c>
      <c r="B51" t="s">
        <v>162</v>
      </c>
      <c r="C51" s="17">
        <v>0.68611111111111112</v>
      </c>
      <c r="D51" s="17"/>
      <c r="E51" s="17">
        <f>C51+D51</f>
        <v>0.68611111111111112</v>
      </c>
      <c r="F51" s="14">
        <v>50</v>
      </c>
    </row>
    <row r="52" spans="1:6" x14ac:dyDescent="0.35">
      <c r="A52" t="s">
        <v>169</v>
      </c>
      <c r="B52" t="s">
        <v>162</v>
      </c>
      <c r="C52" s="17">
        <v>0.71666666666666667</v>
      </c>
      <c r="D52" s="17"/>
      <c r="E52" s="17">
        <f>C52+D52</f>
        <v>0.71666666666666667</v>
      </c>
      <c r="F52" s="14">
        <v>51</v>
      </c>
    </row>
    <row r="53" spans="1:6" x14ac:dyDescent="0.35">
      <c r="A53" t="s">
        <v>32</v>
      </c>
      <c r="B53" t="s">
        <v>162</v>
      </c>
      <c r="C53" s="17">
        <v>0.72569444444444442</v>
      </c>
      <c r="D53" s="17"/>
      <c r="E53" s="17">
        <f>C53+D53</f>
        <v>0.72569444444444442</v>
      </c>
      <c r="F53" s="14">
        <v>52</v>
      </c>
    </row>
    <row r="54" spans="1:6" x14ac:dyDescent="0.35">
      <c r="A54" t="s">
        <v>84</v>
      </c>
      <c r="B54" t="s">
        <v>162</v>
      </c>
      <c r="C54" s="17">
        <v>0.77013888888888893</v>
      </c>
      <c r="D54" s="17"/>
      <c r="E54" s="17">
        <f>C54+D54</f>
        <v>0.77013888888888893</v>
      </c>
      <c r="F54" s="14">
        <v>53</v>
      </c>
    </row>
    <row r="55" spans="1:6" x14ac:dyDescent="0.35">
      <c r="A55" t="s">
        <v>171</v>
      </c>
      <c r="B55" t="s">
        <v>162</v>
      </c>
      <c r="C55" s="17">
        <v>0.78125</v>
      </c>
      <c r="D55" s="17"/>
      <c r="E55" s="17">
        <f>C55+D55</f>
        <v>0.78125</v>
      </c>
      <c r="F55" s="14">
        <v>54</v>
      </c>
    </row>
    <row r="56" spans="1:6" x14ac:dyDescent="0.35">
      <c r="A56" t="s">
        <v>123</v>
      </c>
      <c r="B56" t="s">
        <v>162</v>
      </c>
      <c r="C56" s="17">
        <v>0.82500000000000018</v>
      </c>
      <c r="D56" s="17"/>
      <c r="E56" s="17">
        <f>C56+D56</f>
        <v>0.82500000000000018</v>
      </c>
      <c r="F56" s="14">
        <v>55</v>
      </c>
    </row>
    <row r="57" spans="1:6" x14ac:dyDescent="0.35">
      <c r="A57" t="s">
        <v>59</v>
      </c>
      <c r="B57" t="s">
        <v>162</v>
      </c>
      <c r="C57" s="17">
        <v>0.82638888888888895</v>
      </c>
      <c r="D57" s="17"/>
      <c r="E57" s="17">
        <f>C57+D57</f>
        <v>0.82638888888888895</v>
      </c>
      <c r="F57" s="14">
        <v>56</v>
      </c>
    </row>
    <row r="58" spans="1:6" x14ac:dyDescent="0.35">
      <c r="A58" t="s">
        <v>30</v>
      </c>
      <c r="B58" t="s">
        <v>161</v>
      </c>
      <c r="C58" s="17">
        <v>0.43541666666666656</v>
      </c>
      <c r="D58" s="17"/>
      <c r="E58" s="17">
        <f>C58+D58</f>
        <v>0.43541666666666656</v>
      </c>
      <c r="F58" s="14">
        <v>1</v>
      </c>
    </row>
    <row r="59" spans="1:6" x14ac:dyDescent="0.35">
      <c r="A59" t="s">
        <v>90</v>
      </c>
      <c r="B59" t="s">
        <v>161</v>
      </c>
      <c r="C59" s="17">
        <v>0.48750000000000004</v>
      </c>
      <c r="D59" s="17"/>
      <c r="E59" s="17">
        <f>C59+D59</f>
        <v>0.48750000000000004</v>
      </c>
      <c r="F59" s="14">
        <v>2</v>
      </c>
    </row>
    <row r="60" spans="1:6" x14ac:dyDescent="0.35">
      <c r="A60" t="s">
        <v>61</v>
      </c>
      <c r="B60" t="s">
        <v>161</v>
      </c>
      <c r="C60" s="17">
        <v>0.50902777777777775</v>
      </c>
      <c r="D60" s="17"/>
      <c r="E60" s="17">
        <f>C60+D60</f>
        <v>0.50902777777777775</v>
      </c>
      <c r="F60" s="14">
        <v>3</v>
      </c>
    </row>
    <row r="61" spans="1:6" x14ac:dyDescent="0.35">
      <c r="A61" t="s">
        <v>118</v>
      </c>
      <c r="B61" t="s">
        <v>161</v>
      </c>
      <c r="C61" s="17">
        <v>0.52083333333333348</v>
      </c>
      <c r="D61" s="17"/>
      <c r="E61" s="17">
        <f>C61+D61</f>
        <v>0.52083333333333348</v>
      </c>
      <c r="F61" s="14">
        <v>4</v>
      </c>
    </row>
    <row r="62" spans="1:6" x14ac:dyDescent="0.35">
      <c r="A62" t="s">
        <v>48</v>
      </c>
      <c r="B62" t="s">
        <v>161</v>
      </c>
      <c r="C62" s="17">
        <v>0.53680555555555554</v>
      </c>
      <c r="D62" s="17"/>
      <c r="E62" s="17">
        <f>C62+D62</f>
        <v>0.53680555555555554</v>
      </c>
      <c r="F62" s="14">
        <v>5</v>
      </c>
    </row>
    <row r="63" spans="1:6" x14ac:dyDescent="0.35">
      <c r="A63" t="s">
        <v>134</v>
      </c>
      <c r="B63" t="s">
        <v>161</v>
      </c>
      <c r="C63" s="17">
        <v>0.54791666666666672</v>
      </c>
      <c r="D63" s="17"/>
      <c r="E63" s="17">
        <f>C63+D63</f>
        <v>0.54791666666666672</v>
      </c>
      <c r="F63" s="14">
        <v>6</v>
      </c>
    </row>
    <row r="64" spans="1:6" x14ac:dyDescent="0.35">
      <c r="A64" t="s">
        <v>142</v>
      </c>
      <c r="B64" t="s">
        <v>161</v>
      </c>
      <c r="C64" s="17">
        <v>0.55347222222222214</v>
      </c>
      <c r="D64" s="17"/>
      <c r="E64" s="17">
        <f>C64+D64</f>
        <v>0.55347222222222214</v>
      </c>
      <c r="F64" s="14">
        <v>7</v>
      </c>
    </row>
    <row r="65" spans="1:6" x14ac:dyDescent="0.35">
      <c r="A65" t="s">
        <v>49</v>
      </c>
      <c r="B65" t="s">
        <v>161</v>
      </c>
      <c r="C65" s="17">
        <v>0.5625</v>
      </c>
      <c r="D65" s="17"/>
      <c r="E65" s="17">
        <f>C65+D65</f>
        <v>0.5625</v>
      </c>
      <c r="F65" s="14">
        <v>8</v>
      </c>
    </row>
    <row r="66" spans="1:6" x14ac:dyDescent="0.35">
      <c r="A66" t="s">
        <v>29</v>
      </c>
      <c r="B66" t="s">
        <v>161</v>
      </c>
      <c r="C66" s="17">
        <v>0.56944444444444464</v>
      </c>
      <c r="D66" s="17"/>
      <c r="E66" s="17">
        <f>C66+D66</f>
        <v>0.56944444444444464</v>
      </c>
      <c r="F66" s="14">
        <v>9</v>
      </c>
    </row>
    <row r="67" spans="1:6" x14ac:dyDescent="0.35">
      <c r="A67" t="s">
        <v>135</v>
      </c>
      <c r="B67" t="s">
        <v>161</v>
      </c>
      <c r="C67" s="17">
        <v>0.57291666666666663</v>
      </c>
      <c r="D67" s="17"/>
      <c r="E67" s="17">
        <f>C67+D67</f>
        <v>0.57291666666666663</v>
      </c>
      <c r="F67" s="14">
        <v>10</v>
      </c>
    </row>
    <row r="68" spans="1:6" x14ac:dyDescent="0.35">
      <c r="A68" t="s">
        <v>88</v>
      </c>
      <c r="B68" t="s">
        <v>161</v>
      </c>
      <c r="C68" s="17">
        <v>0.57916666666666672</v>
      </c>
      <c r="D68" s="17"/>
      <c r="E68" s="17">
        <f>C68+D68</f>
        <v>0.57916666666666672</v>
      </c>
      <c r="F68" s="14">
        <v>11</v>
      </c>
    </row>
    <row r="69" spans="1:6" x14ac:dyDescent="0.35">
      <c r="A69" t="s">
        <v>146</v>
      </c>
      <c r="B69" t="s">
        <v>161</v>
      </c>
      <c r="C69" s="17">
        <v>0.5888888888888888</v>
      </c>
      <c r="D69" s="17"/>
      <c r="E69" s="17">
        <f>C69+D69</f>
        <v>0.5888888888888888</v>
      </c>
      <c r="F69" s="14">
        <v>12</v>
      </c>
    </row>
    <row r="70" spans="1:6" x14ac:dyDescent="0.35">
      <c r="A70" t="s">
        <v>89</v>
      </c>
      <c r="B70" t="s">
        <v>161</v>
      </c>
      <c r="C70" s="17">
        <v>0.6152777777777777</v>
      </c>
      <c r="D70" s="17"/>
      <c r="E70" s="17">
        <f>C70+D70</f>
        <v>0.6152777777777777</v>
      </c>
      <c r="F70" s="14">
        <v>13</v>
      </c>
    </row>
    <row r="71" spans="1:6" x14ac:dyDescent="0.35">
      <c r="A71" t="s">
        <v>51</v>
      </c>
      <c r="B71" t="s">
        <v>161</v>
      </c>
      <c r="C71" s="17">
        <v>0.61944444444444435</v>
      </c>
      <c r="D71" s="17"/>
      <c r="E71" s="17">
        <f>C71+D71</f>
        <v>0.61944444444444435</v>
      </c>
      <c r="F71" s="14">
        <v>14</v>
      </c>
    </row>
    <row r="72" spans="1:6" x14ac:dyDescent="0.35">
      <c r="A72" t="s">
        <v>145</v>
      </c>
      <c r="B72" t="s">
        <v>161</v>
      </c>
      <c r="C72" s="17">
        <v>0.62083333333333335</v>
      </c>
      <c r="D72" s="17"/>
      <c r="E72" s="17">
        <f>C72+D72</f>
        <v>0.62083333333333335</v>
      </c>
      <c r="F72" s="14">
        <v>15</v>
      </c>
    </row>
    <row r="73" spans="1:6" x14ac:dyDescent="0.35">
      <c r="A73" t="s">
        <v>166</v>
      </c>
      <c r="B73" t="s">
        <v>161</v>
      </c>
      <c r="C73" s="17">
        <v>0.63055555555555554</v>
      </c>
      <c r="D73" s="17"/>
      <c r="E73" s="17">
        <f>C73+D73</f>
        <v>0.63055555555555554</v>
      </c>
      <c r="F73" s="14">
        <v>16</v>
      </c>
    </row>
    <row r="74" spans="1:6" x14ac:dyDescent="0.35">
      <c r="A74" t="s">
        <v>33</v>
      </c>
      <c r="B74" t="s">
        <v>161</v>
      </c>
      <c r="C74" s="17">
        <v>0.63194444444444442</v>
      </c>
      <c r="D74" s="17"/>
      <c r="E74" s="17">
        <f>C74+D74</f>
        <v>0.63194444444444442</v>
      </c>
      <c r="F74" s="14">
        <v>17</v>
      </c>
    </row>
    <row r="75" spans="1:6" x14ac:dyDescent="0.35">
      <c r="A75" t="s">
        <v>43</v>
      </c>
      <c r="B75" t="s">
        <v>161</v>
      </c>
      <c r="C75" s="17">
        <v>0.6333333333333333</v>
      </c>
      <c r="D75" s="17"/>
      <c r="E75" s="17">
        <f>C75+D75</f>
        <v>0.6333333333333333</v>
      </c>
      <c r="F75" s="14">
        <v>18</v>
      </c>
    </row>
    <row r="76" spans="1:6" x14ac:dyDescent="0.35">
      <c r="A76" t="s">
        <v>63</v>
      </c>
      <c r="B76" t="s">
        <v>161</v>
      </c>
      <c r="C76" s="17">
        <v>0.63958333333333339</v>
      </c>
      <c r="D76" s="17"/>
      <c r="E76" s="17">
        <f>C76+D76</f>
        <v>0.63958333333333339</v>
      </c>
      <c r="F76" s="14">
        <v>19</v>
      </c>
    </row>
    <row r="77" spans="1:6" x14ac:dyDescent="0.35">
      <c r="A77" t="s">
        <v>57</v>
      </c>
      <c r="B77" t="s">
        <v>161</v>
      </c>
      <c r="C77" s="17">
        <v>0.64930555555555558</v>
      </c>
      <c r="D77" s="17"/>
      <c r="E77" s="17">
        <f>C77+D77</f>
        <v>0.64930555555555558</v>
      </c>
      <c r="F77" s="14">
        <v>20</v>
      </c>
    </row>
    <row r="78" spans="1:6" x14ac:dyDescent="0.35">
      <c r="A78" t="s">
        <v>116</v>
      </c>
      <c r="B78" t="s">
        <v>161</v>
      </c>
      <c r="C78" s="17">
        <v>0.65833333333333333</v>
      </c>
      <c r="D78" s="17"/>
      <c r="E78" s="17">
        <f>C78+D78</f>
        <v>0.65833333333333333</v>
      </c>
      <c r="F78" s="14">
        <v>21</v>
      </c>
    </row>
    <row r="79" spans="1:6" x14ac:dyDescent="0.35">
      <c r="A79" t="s">
        <v>62</v>
      </c>
      <c r="B79" t="s">
        <v>161</v>
      </c>
      <c r="C79" s="17">
        <v>0.66458333333333341</v>
      </c>
      <c r="D79" s="17"/>
      <c r="E79" s="17">
        <f>C79+D79</f>
        <v>0.66458333333333341</v>
      </c>
      <c r="F79" s="14">
        <v>22</v>
      </c>
    </row>
    <row r="80" spans="1:6" x14ac:dyDescent="0.35">
      <c r="A80" t="s">
        <v>46</v>
      </c>
      <c r="B80" t="s">
        <v>161</v>
      </c>
      <c r="C80" s="17">
        <v>0.67638888888888893</v>
      </c>
      <c r="D80" s="17"/>
      <c r="E80" s="17">
        <f>C80+D80</f>
        <v>0.67638888888888893</v>
      </c>
      <c r="F80" s="14">
        <v>23</v>
      </c>
    </row>
    <row r="81" spans="1:6" x14ac:dyDescent="0.35">
      <c r="A81" t="s">
        <v>76</v>
      </c>
      <c r="B81" t="s">
        <v>161</v>
      </c>
      <c r="C81" s="17">
        <v>0.67708333333333326</v>
      </c>
      <c r="D81" s="17"/>
      <c r="E81" s="17">
        <f>C81+D81</f>
        <v>0.67708333333333326</v>
      </c>
      <c r="F81" s="14">
        <v>24</v>
      </c>
    </row>
    <row r="82" spans="1:6" x14ac:dyDescent="0.35">
      <c r="A82" t="s">
        <v>57</v>
      </c>
      <c r="B82" t="s">
        <v>161</v>
      </c>
      <c r="C82" s="17">
        <v>0.67847222222222225</v>
      </c>
      <c r="D82" s="17"/>
      <c r="E82" s="17">
        <f>C82+D82</f>
        <v>0.67847222222222225</v>
      </c>
      <c r="F82" s="14">
        <v>25</v>
      </c>
    </row>
    <row r="83" spans="1:6" x14ac:dyDescent="0.35">
      <c r="A83" t="s">
        <v>151</v>
      </c>
      <c r="B83" t="s">
        <v>161</v>
      </c>
      <c r="C83" s="17">
        <v>0.68680555555555556</v>
      </c>
      <c r="D83" s="17"/>
      <c r="E83" s="17">
        <f>C83+D83</f>
        <v>0.68680555555555556</v>
      </c>
      <c r="F83" s="14">
        <v>26</v>
      </c>
    </row>
    <row r="84" spans="1:6" x14ac:dyDescent="0.35">
      <c r="A84" t="s">
        <v>176</v>
      </c>
      <c r="B84" t="s">
        <v>161</v>
      </c>
      <c r="C84" s="17">
        <v>0.70416666666666672</v>
      </c>
      <c r="D84" s="17"/>
      <c r="E84" s="17">
        <f>C84+D84</f>
        <v>0.70416666666666672</v>
      </c>
      <c r="F84" s="14">
        <v>27</v>
      </c>
    </row>
    <row r="85" spans="1:6" x14ac:dyDescent="0.35">
      <c r="A85" t="s">
        <v>34</v>
      </c>
      <c r="B85" t="s">
        <v>161</v>
      </c>
      <c r="C85" s="17">
        <v>0.74861111111111101</v>
      </c>
      <c r="D85" s="17"/>
      <c r="E85" s="17">
        <f>C85+D85</f>
        <v>0.74861111111111101</v>
      </c>
      <c r="F85" s="14">
        <v>28</v>
      </c>
    </row>
    <row r="86" spans="1:6" x14ac:dyDescent="0.35">
      <c r="A86" t="s">
        <v>144</v>
      </c>
      <c r="B86" t="s">
        <v>161</v>
      </c>
      <c r="C86" s="17">
        <v>0.75555555555555554</v>
      </c>
      <c r="D86" s="17"/>
      <c r="E86" s="17">
        <f>C86+D86</f>
        <v>0.75555555555555554</v>
      </c>
      <c r="F86" s="14">
        <v>29</v>
      </c>
    </row>
    <row r="87" spans="1:6" x14ac:dyDescent="0.35">
      <c r="A87" t="s">
        <v>126</v>
      </c>
      <c r="B87" t="s">
        <v>161</v>
      </c>
      <c r="C87" s="17">
        <v>0.81736111111111098</v>
      </c>
      <c r="D87" s="17"/>
      <c r="E87" s="17">
        <f>C87+D87</f>
        <v>0.81736111111111098</v>
      </c>
      <c r="F87" s="14">
        <v>30</v>
      </c>
    </row>
    <row r="88" spans="1:6" x14ac:dyDescent="0.35">
      <c r="A88" t="s">
        <v>66</v>
      </c>
      <c r="B88" t="s">
        <v>161</v>
      </c>
      <c r="C88" s="17">
        <v>0.85763888888888884</v>
      </c>
      <c r="D88" s="17">
        <v>8.3333333333333329E-2</v>
      </c>
      <c r="E88" s="17">
        <f>C88+D88</f>
        <v>0.94097222222222221</v>
      </c>
      <c r="F88" s="14">
        <v>31</v>
      </c>
    </row>
    <row r="89" spans="1:6" x14ac:dyDescent="0.35">
      <c r="A89" t="s">
        <v>117</v>
      </c>
      <c r="B89" t="s">
        <v>161</v>
      </c>
      <c r="C89" s="17">
        <v>0.94374999999999998</v>
      </c>
      <c r="D89" s="17"/>
      <c r="E89" s="17">
        <f>C89+D89</f>
        <v>0.94374999999999998</v>
      </c>
      <c r="F89" s="14">
        <v>32</v>
      </c>
    </row>
    <row r="90" spans="1:6" x14ac:dyDescent="0.35">
      <c r="A90" t="s">
        <v>47</v>
      </c>
      <c r="B90" t="s">
        <v>161</v>
      </c>
      <c r="C90" s="17">
        <v>0.99027777777777781</v>
      </c>
      <c r="D90" s="17"/>
      <c r="E90" s="17">
        <f>C90+D90</f>
        <v>0.99027777777777781</v>
      </c>
      <c r="F90" s="14">
        <v>33</v>
      </c>
    </row>
    <row r="91" spans="1:6" x14ac:dyDescent="0.35">
      <c r="A91" t="s">
        <v>69</v>
      </c>
      <c r="B91" t="s">
        <v>161</v>
      </c>
      <c r="C91" s="17">
        <v>0.99583333333333357</v>
      </c>
      <c r="D91" s="17"/>
      <c r="E91" s="17">
        <f>C91+D91</f>
        <v>0.99583333333333357</v>
      </c>
      <c r="F91" s="14">
        <v>34</v>
      </c>
    </row>
  </sheetData>
  <autoFilter ref="A1:F91" xr:uid="{64C46788-7B82-4F72-8824-34C6B731F44C}">
    <sortState xmlns:xlrd2="http://schemas.microsoft.com/office/spreadsheetml/2017/richdata2" ref="A2:F91">
      <sortCondition ref="B2:B91"/>
      <sortCondition ref="E2:E91"/>
    </sortState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3E34-B918-47B7-87F9-BCA74B946103}">
  <dimension ref="A1:D31"/>
  <sheetViews>
    <sheetView tabSelected="1" workbookViewId="0">
      <selection activeCell="C6" sqref="C6"/>
    </sheetView>
  </sheetViews>
  <sheetFormatPr defaultRowHeight="14.5" x14ac:dyDescent="0.35"/>
  <cols>
    <col min="1" max="1" width="8.81640625" bestFit="1" customWidth="1"/>
    <col min="2" max="2" width="27.81640625" bestFit="1" customWidth="1"/>
    <col min="3" max="3" width="12.90625" bestFit="1" customWidth="1"/>
  </cols>
  <sheetData>
    <row r="1" spans="1:4" x14ac:dyDescent="0.35">
      <c r="A1" t="s">
        <v>39</v>
      </c>
      <c r="B1" t="s">
        <v>178</v>
      </c>
      <c r="C1" t="s">
        <v>177</v>
      </c>
      <c r="D1" t="s">
        <v>184</v>
      </c>
    </row>
    <row r="2" spans="1:4" x14ac:dyDescent="0.35">
      <c r="A2" t="s">
        <v>7</v>
      </c>
      <c r="B2" t="s">
        <v>110</v>
      </c>
      <c r="C2" s="17">
        <v>1.34375</v>
      </c>
      <c r="D2">
        <v>1</v>
      </c>
    </row>
    <row r="3" spans="1:4" x14ac:dyDescent="0.35">
      <c r="A3" t="s">
        <v>7</v>
      </c>
      <c r="B3" t="s">
        <v>157</v>
      </c>
      <c r="C3" s="17">
        <v>1.3888888888888888</v>
      </c>
      <c r="D3">
        <v>2</v>
      </c>
    </row>
    <row r="4" spans="1:4" x14ac:dyDescent="0.35">
      <c r="A4" t="s">
        <v>7</v>
      </c>
      <c r="B4" t="s">
        <v>97</v>
      </c>
      <c r="C4" s="17">
        <v>1.4090277777777778</v>
      </c>
      <c r="D4">
        <v>3</v>
      </c>
    </row>
    <row r="5" spans="1:4" x14ac:dyDescent="0.35">
      <c r="A5" t="s">
        <v>7</v>
      </c>
      <c r="B5" t="s">
        <v>101</v>
      </c>
      <c r="C5" s="17">
        <v>1.413888888888889</v>
      </c>
      <c r="D5">
        <v>4</v>
      </c>
    </row>
    <row r="6" spans="1:4" x14ac:dyDescent="0.35">
      <c r="A6" t="s">
        <v>7</v>
      </c>
      <c r="B6" t="s">
        <v>129</v>
      </c>
      <c r="C6" s="17">
        <v>1.4430555555555555</v>
      </c>
      <c r="D6">
        <v>5</v>
      </c>
    </row>
    <row r="7" spans="1:4" x14ac:dyDescent="0.35">
      <c r="A7" t="s">
        <v>7</v>
      </c>
      <c r="B7" t="s">
        <v>92</v>
      </c>
      <c r="C7" s="17">
        <v>1.5874999999999999</v>
      </c>
      <c r="D7">
        <v>6</v>
      </c>
    </row>
    <row r="8" spans="1:4" x14ac:dyDescent="0.35">
      <c r="A8" t="s">
        <v>7</v>
      </c>
      <c r="B8" t="s">
        <v>94</v>
      </c>
      <c r="C8" s="17">
        <v>1.5888888888888888</v>
      </c>
      <c r="D8">
        <v>7</v>
      </c>
    </row>
    <row r="9" spans="1:4" x14ac:dyDescent="0.35">
      <c r="A9" t="s">
        <v>7</v>
      </c>
      <c r="B9" t="s">
        <v>77</v>
      </c>
      <c r="C9" s="17">
        <v>1.695138888888889</v>
      </c>
      <c r="D9">
        <v>8</v>
      </c>
    </row>
    <row r="10" spans="1:4" x14ac:dyDescent="0.35">
      <c r="A10" t="s">
        <v>7</v>
      </c>
      <c r="B10" t="s">
        <v>106</v>
      </c>
      <c r="C10" s="17">
        <v>1.7138888888888888</v>
      </c>
      <c r="D10">
        <v>9</v>
      </c>
    </row>
    <row r="11" spans="1:4" x14ac:dyDescent="0.35">
      <c r="A11" t="s">
        <v>7</v>
      </c>
      <c r="B11" t="s">
        <v>136</v>
      </c>
      <c r="C11" s="17">
        <v>1.7416666666666667</v>
      </c>
      <c r="D11">
        <v>10</v>
      </c>
    </row>
    <row r="12" spans="1:4" x14ac:dyDescent="0.35">
      <c r="A12" t="s">
        <v>7</v>
      </c>
      <c r="B12" t="s">
        <v>160</v>
      </c>
      <c r="C12" s="17">
        <v>1.8208333333333333</v>
      </c>
      <c r="D12">
        <v>11</v>
      </c>
    </row>
    <row r="13" spans="1:4" x14ac:dyDescent="0.35">
      <c r="A13" t="s">
        <v>7</v>
      </c>
      <c r="B13" t="s">
        <v>82</v>
      </c>
      <c r="C13" s="17">
        <v>1.9243055555555555</v>
      </c>
      <c r="D13">
        <v>12</v>
      </c>
    </row>
    <row r="14" spans="1:4" x14ac:dyDescent="0.35">
      <c r="A14" t="s">
        <v>7</v>
      </c>
      <c r="B14" t="s">
        <v>120</v>
      </c>
      <c r="C14" s="17">
        <v>2.0381944444444446</v>
      </c>
      <c r="D14">
        <v>13</v>
      </c>
    </row>
    <row r="15" spans="1:4" x14ac:dyDescent="0.35">
      <c r="A15" t="s">
        <v>7</v>
      </c>
      <c r="B15" t="s">
        <v>172</v>
      </c>
      <c r="C15" s="17">
        <v>2.0569444444444445</v>
      </c>
      <c r="D15">
        <v>14</v>
      </c>
    </row>
    <row r="16" spans="1:4" x14ac:dyDescent="0.35">
      <c r="A16" t="s">
        <v>185</v>
      </c>
      <c r="B16" t="s">
        <v>133</v>
      </c>
      <c r="C16" s="17">
        <v>1.6229166666666666</v>
      </c>
      <c r="D16">
        <v>1</v>
      </c>
    </row>
    <row r="17" spans="1:4" x14ac:dyDescent="0.35">
      <c r="A17" t="s">
        <v>185</v>
      </c>
      <c r="B17" t="s">
        <v>50</v>
      </c>
      <c r="C17" s="17">
        <v>1.6340277777777779</v>
      </c>
      <c r="D17">
        <v>2</v>
      </c>
    </row>
    <row r="18" spans="1:4" x14ac:dyDescent="0.35">
      <c r="A18" t="s">
        <v>185</v>
      </c>
      <c r="B18" t="s">
        <v>165</v>
      </c>
      <c r="C18" s="17">
        <v>1.6937500000000001</v>
      </c>
      <c r="D18">
        <v>3</v>
      </c>
    </row>
    <row r="19" spans="1:4" x14ac:dyDescent="0.35">
      <c r="A19" t="s">
        <v>185</v>
      </c>
      <c r="B19" t="s">
        <v>153</v>
      </c>
      <c r="C19" s="17">
        <v>1.7451388888888888</v>
      </c>
      <c r="D19">
        <v>4</v>
      </c>
    </row>
    <row r="20" spans="1:4" x14ac:dyDescent="0.35">
      <c r="A20" t="s">
        <v>185</v>
      </c>
      <c r="B20" t="s">
        <v>124</v>
      </c>
      <c r="C20" s="17">
        <v>1.7770833333333333</v>
      </c>
      <c r="D20">
        <v>5</v>
      </c>
    </row>
    <row r="21" spans="1:4" x14ac:dyDescent="0.35">
      <c r="A21" t="s">
        <v>185</v>
      </c>
      <c r="B21" t="s">
        <v>65</v>
      </c>
      <c r="C21" s="17">
        <v>2.0833333333333335</v>
      </c>
      <c r="D21">
        <v>6</v>
      </c>
    </row>
    <row r="22" spans="1:4" x14ac:dyDescent="0.35">
      <c r="A22" t="s">
        <v>185</v>
      </c>
      <c r="B22" t="s">
        <v>56</v>
      </c>
      <c r="C22" s="17">
        <v>2.1541666666666668</v>
      </c>
      <c r="D22">
        <v>7</v>
      </c>
    </row>
    <row r="23" spans="1:4" x14ac:dyDescent="0.35">
      <c r="A23" t="s">
        <v>185</v>
      </c>
      <c r="B23" t="s">
        <v>67</v>
      </c>
      <c r="C23" s="17">
        <v>2.2937500000000002</v>
      </c>
      <c r="D23">
        <v>8</v>
      </c>
    </row>
    <row r="24" spans="1:4" x14ac:dyDescent="0.35">
      <c r="A24" t="s">
        <v>186</v>
      </c>
      <c r="B24" t="s">
        <v>141</v>
      </c>
      <c r="C24" s="17">
        <v>1.6527777777777777</v>
      </c>
      <c r="D24">
        <v>1</v>
      </c>
    </row>
    <row r="25" spans="1:4" x14ac:dyDescent="0.35">
      <c r="A25" t="s">
        <v>186</v>
      </c>
      <c r="B25" t="s">
        <v>87</v>
      </c>
      <c r="C25" s="17">
        <v>1.6819444444444445</v>
      </c>
      <c r="D25">
        <v>2</v>
      </c>
    </row>
    <row r="26" spans="1:4" x14ac:dyDescent="0.35">
      <c r="A26" t="s">
        <v>186</v>
      </c>
      <c r="B26" t="s">
        <v>60</v>
      </c>
      <c r="C26" s="17">
        <v>1.8131944444444446</v>
      </c>
      <c r="D26">
        <v>3</v>
      </c>
    </row>
    <row r="27" spans="1:4" x14ac:dyDescent="0.35">
      <c r="A27" t="s">
        <v>186</v>
      </c>
      <c r="B27" t="s">
        <v>75</v>
      </c>
      <c r="C27" s="17">
        <v>1.8798611111111112</v>
      </c>
      <c r="D27">
        <v>4</v>
      </c>
    </row>
    <row r="28" spans="1:4" x14ac:dyDescent="0.35">
      <c r="A28" t="s">
        <v>186</v>
      </c>
      <c r="B28" t="s">
        <v>143</v>
      </c>
      <c r="C28" s="17">
        <v>1.9652777777777777</v>
      </c>
      <c r="D28">
        <v>5</v>
      </c>
    </row>
    <row r="29" spans="1:4" x14ac:dyDescent="0.35">
      <c r="A29" t="s">
        <v>186</v>
      </c>
      <c r="B29" t="s">
        <v>150</v>
      </c>
      <c r="C29" s="17">
        <v>2.067361111111111</v>
      </c>
      <c r="D29">
        <v>6</v>
      </c>
    </row>
    <row r="30" spans="1:4" x14ac:dyDescent="0.35">
      <c r="A30" t="s">
        <v>186</v>
      </c>
      <c r="B30" t="s">
        <v>73</v>
      </c>
      <c r="C30" s="17">
        <v>2.1020833333333333</v>
      </c>
      <c r="D30">
        <v>7</v>
      </c>
    </row>
    <row r="31" spans="1:4" x14ac:dyDescent="0.35">
      <c r="A31" t="s">
        <v>186</v>
      </c>
      <c r="B31" t="s">
        <v>115</v>
      </c>
      <c r="C31" s="17">
        <v>2.1229166666666668</v>
      </c>
      <c r="D31">
        <v>8</v>
      </c>
    </row>
  </sheetData>
  <sortState xmlns:xlrd2="http://schemas.microsoft.com/office/spreadsheetml/2017/richdata2" ref="A2:C31">
    <sortCondition ref="A2:A31"/>
    <sortCondition ref="C2:C3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startovka</vt:lpstr>
      <vt:lpstr>nakup</vt:lpstr>
      <vt:lpstr>vyhodnoceni casu</vt:lpstr>
      <vt:lpstr>Nejrychlejsi zavodnici</vt:lpstr>
      <vt:lpstr>Nejrychlejsi tym</vt:lpstr>
    </vt:vector>
  </TitlesOfParts>
  <Company>Philip Morris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Lejsek, Marek</dc:creator>
  <cp:lastModifiedBy>Zuzana Lejsková</cp:lastModifiedBy>
  <cp:lastPrinted>2020-01-11T09:39:15Z</cp:lastPrinted>
  <dcterms:created xsi:type="dcterms:W3CDTF">2016-01-03T18:45:25Z</dcterms:created>
  <dcterms:modified xsi:type="dcterms:W3CDTF">2026-01-11T16:14:59Z</dcterms:modified>
</cp:coreProperties>
</file>